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255" yWindow="23400" windowWidth="15480" windowHeight="655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'06'!$A$1:$S$72</definedName>
    <definedName name="_xlnm.Print_Area" localSheetId="13">'07'!$A$1:$T$73</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<sst xmlns="http://schemas.openxmlformats.org/spreadsheetml/2006/main" count="1110" uniqueCount="518">
  <si>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</si>
  <si>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</si>
  <si>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</si>
  <si>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</si>
  <si>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</si>
  <si>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</si>
  <si>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</si>
  <si>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</si>
  <si>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</si>
  <si>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</si>
  <si>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</si>
  <si>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</si>
  <si>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</si>
  <si>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</si>
  <si>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</si>
  <si>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</si>
  <si>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</si>
  <si>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</si>
  <si>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</si>
  <si>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</si>
  <si>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</si>
  <si>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</si>
  <si>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</si>
  <si>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</si>
  <si>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</si>
  <si>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</si>
  <si>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</si>
  <si>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</si>
  <si>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</si>
  <si>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</si>
  <si>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</si>
  <si>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</si>
  <si>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</si>
  <si>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</si>
  <si>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</si>
  <si>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</si>
  <si>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</si>
  <si>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</si>
  <si>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</si>
  <si>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</si>
  <si>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</si>
  <si>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</si>
  <si>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</si>
  <si>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</si>
  <si>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</si>
  <si>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</si>
  <si>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</si>
  <si>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</si>
  <si>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</si>
  <si>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</si>
  <si>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</si>
  <si>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</si>
  <si>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</si>
  <si>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</si>
  <si>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</si>
  <si>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</si>
  <si>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</si>
  <si>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</si>
  <si>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</si>
  <si>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</si>
  <si>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</si>
  <si>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</si>
  <si>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</si>
  <si>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</si>
  <si>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</si>
  <si>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</si>
  <si>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</si>
  <si>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</si>
  <si>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</si>
  <si>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</si>
  <si>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</si>
  <si>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</si>
  <si>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</si>
  <si>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</si>
  <si>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</si>
  <si>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</si>
  <si>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</si>
  <si>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</si>
  <si>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</si>
  <si>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</si>
  <si>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</si>
  <si>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</si>
  <si>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</si>
  <si>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</si>
  <si>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</si>
  <si>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</si>
  <si>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</si>
  <si>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</si>
  <si>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</si>
  <si>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</si>
  <si>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</si>
  <si>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</si>
  <si>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</si>
  <si>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</si>
  <si>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</si>
  <si>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</si>
  <si>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</si>
  <si>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</si>
  <si>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</si>
  <si>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</si>
  <si>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</si>
  <si>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</si>
  <si>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</si>
  <si>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</si>
  <si>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</si>
  <si>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</si>
  <si>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</si>
  <si>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</si>
  <si>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</si>
  <si>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</si>
  <si>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</si>
  <si>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</si>
  <si>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</si>
  <si>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</si>
  <si>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</si>
  <si>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</si>
  <si>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</si>
  <si>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</si>
  <si>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</si>
  <si>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</si>
  <si>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</si>
  <si>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</si>
  <si>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</si>
  <si>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</si>
  <si>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</si>
  <si>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</si>
  <si>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</si>
  <si>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</si>
  <si>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</si>
  <si>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</si>
  <si>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</si>
  <si>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</si>
  <si>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</si>
  <si>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</si>
  <si>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</si>
  <si>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</si>
  <si>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</si>
  <si>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</si>
  <si>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</si>
  <si>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</si>
  <si>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</si>
  <si>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</si>
  <si>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</si>
  <si>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</si>
  <si>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</si>
  <si>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</si>
  <si>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</si>
  <si>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</si>
  <si>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</si>
  <si>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</si>
  <si>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</si>
  <si>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</si>
  <si>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</si>
  <si>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</si>
  <si>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</si>
  <si>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</si>
  <si>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</si>
  <si>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</si>
  <si>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</si>
  <si>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</si>
  <si>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</si>
  <si>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</si>
  <si>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</si>
  <si>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</si>
  <si>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</si>
  <si>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</si>
  <si>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</si>
  <si>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</si>
  <si>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</si>
  <si>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</si>
  <si>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</si>
  <si>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</si>
  <si>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</si>
  <si>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</si>
  <si>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</si>
  <si>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</si>
  <si>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</si>
  <si>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</si>
  <si>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</si>
  <si>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</si>
  <si>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</si>
  <si>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</si>
  <si>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</si>
  <si>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</si>
  <si>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</si>
  <si>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</si>
  <si>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</si>
  <si>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</si>
  <si>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</si>
  <si>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</si>
  <si>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</si>
  <si>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</si>
  <si>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</si>
  <si>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</si>
  <si>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</si>
  <si>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</si>
  <si>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</si>
  <si>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</si>
  <si>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</si>
  <si>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</si>
  <si>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</si>
  <si>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</si>
  <si>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</si>
  <si>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</si>
  <si>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</si>
  <si>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</si>
  <si>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</si>
  <si>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</si>
  <si>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</si>
  <si>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</si>
  <si>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</si>
  <si>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</si>
  <si>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</si>
  <si>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</si>
  <si>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</si>
  <si>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</si>
  <si>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</si>
  <si>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</si>
  <si>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</si>
  <si>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</si>
  <si>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</si>
  <si>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</si>
  <si>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</si>
  <si>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</si>
  <si>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</si>
  <si>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</si>
  <si>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</si>
  <si>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</si>
  <si>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</si>
  <si>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</si>
  <si>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</si>
  <si>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</si>
  <si>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</si>
  <si>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</si>
  <si>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</si>
  <si>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</si>
  <si>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</si>
  <si>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</si>
  <si>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</si>
  <si>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</si>
  <si>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</si>
  <si>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</si>
  <si>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</si>
  <si>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</si>
  <si>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</si>
  <si>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</si>
  <si>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</si>
  <si>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</si>
  <si>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</si>
  <si>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</si>
  <si>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</si>
  <si>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</si>
  <si>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</si>
  <si>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</si>
  <si>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</si>
  <si>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</si>
  <si>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</si>
  <si>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</si>
  <si>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</si>
  <si>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</si>
  <si>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</si>
  <si>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</si>
  <si>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</si>
  <si>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</si>
  <si>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</si>
  <si>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</si>
  <si>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</si>
  <si>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</si>
  <si>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</si>
  <si>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</si>
  <si>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</si>
  <si>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</si>
  <si>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</si>
  <si>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</si>
  <si>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</si>
  <si>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</si>
  <si>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</si>
  <si>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</si>
  <si>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</si>
  <si>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</si>
  <si>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</si>
  <si>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</si>
  <si>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</si>
  <si>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</si>
  <si>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</si>
  <si>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</si>
  <si>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</si>
  <si>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</si>
  <si>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</si>
  <si>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</si>
  <si>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</si>
  <si>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</si>
  <si>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</si>
  <si>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</si>
  <si>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</si>
  <si>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</si>
  <si>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</si>
  <si>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</si>
  <si>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</si>
  <si>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</si>
  <si>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</si>
  <si>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</si>
  <si>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</si>
  <si>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</si>
  <si>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</si>
  <si>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</si>
  <si>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</si>
  <si>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</si>
  <si>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</si>
  <si>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</si>
  <si>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</si>
  <si>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</si>
  <si>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</si>
  <si>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</si>
  <si>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</si>
  <si>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</si>
  <si>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</si>
  <si>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</si>
  <si>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</si>
  <si>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</si>
  <si>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</si>
  <si>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</si>
  <si>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</si>
  <si>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</si>
  <si>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</si>
  <si>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</si>
  <si>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</si>
  <si>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</si>
  <si>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</si>
  <si>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</si>
  <si>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</si>
  <si>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</si>
  <si>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</si>
  <si>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</si>
  <si>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</si>
  <si>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</si>
  <si>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</si>
  <si>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</si>
  <si>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</si>
  <si>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</si>
  <si>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</si>
  <si>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</si>
  <si>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</si>
  <si>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</si>
  <si>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</si>
  <si>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</si>
  <si>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</si>
  <si>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</si>
  <si>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</si>
  <si>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</si>
  <si>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</si>
  <si>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</si>
  <si>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</si>
  <si>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</si>
  <si>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</si>
  <si>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</si>
  <si>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</si>
  <si>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</si>
  <si>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</si>
  <si>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</si>
  <si>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</si>
  <si>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</si>
  <si>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</si>
  <si>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</si>
  <si>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</si>
  <si>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</si>
  <si>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</si>
  <si>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</si>
  <si>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</si>
  <si>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</si>
  <si>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</si>
  <si>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</si>
  <si>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</si>
  <si>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</si>
  <si>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</si>
  <si>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</si>
  <si>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</si>
  <si>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</si>
  <si>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</si>
  <si>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</si>
  <si>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</si>
  <si>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</si>
  <si>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</si>
  <si>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</si>
  <si>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</si>
  <si>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</si>
  <si>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</si>
  <si>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</si>
  <si>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</si>
  <si>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</si>
  <si>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</si>
  <si>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</si>
  <si>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</si>
  <si>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</si>
  <si>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</si>
  <si>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</si>
  <si>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</si>
  <si>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</si>
  <si>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</si>
  <si>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</si>
  <si>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</si>
  <si>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</si>
  <si>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</si>
  <si>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</si>
  <si>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</si>
  <si>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</si>
  <si>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</si>
  <si>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</si>
  <si>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</si>
  <si>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</si>
  <si>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</si>
  <si>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</si>
  <si>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</si>
  <si>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</si>
  <si>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</si>
  <si>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</si>
  <si>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</si>
  <si>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</si>
  <si>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</si>
  <si>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</si>
  <si>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</si>
  <si>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</si>
  <si>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</si>
  <si>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</si>
  <si>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</si>
  <si>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</si>
  <si>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</si>
  <si>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</si>
  <si>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</si>
  <si>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</si>
  <si>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</si>
  <si>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</si>
  <si>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</si>
  <si>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</si>
  <si>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</si>
  <si>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</si>
  <si>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</si>
  <si>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</si>
  <si>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</si>
  <si>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</si>
  <si>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</si>
  <si>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</si>
  <si>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</si>
  <si>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Cục THADS tỉnh</t>
  </si>
  <si>
    <t>Lục Xuân Diu</t>
  </si>
  <si>
    <t>Tạ Thị Lan Anh</t>
  </si>
  <si>
    <t>Nguyễn Thị Tuyết</t>
  </si>
  <si>
    <t>Chu Thị Thúy Hằng</t>
  </si>
  <si>
    <t>Quách Thị Thu Phương</t>
  </si>
  <si>
    <t>Vũ Ngọc Phương</t>
  </si>
  <si>
    <t>Chi  cục THADS huyện, TP</t>
  </si>
  <si>
    <t>Thành phố Lào Cai</t>
  </si>
  <si>
    <t>Bùi Văn Yên</t>
  </si>
  <si>
    <t>Đỗ Ngọc Ba</t>
  </si>
  <si>
    <t>Nguyễn Văn Đáng</t>
  </si>
  <si>
    <t>Đỗ Anh Tuấn</t>
  </si>
  <si>
    <t>Vũ Thị Liễu</t>
  </si>
  <si>
    <t>Hoàng Minh Tuấn</t>
  </si>
  <si>
    <t>Nguyễn Thị Luyến</t>
  </si>
  <si>
    <t>Đặng Đình Sử</t>
  </si>
  <si>
    <t>Huyện Bát Xát</t>
  </si>
  <si>
    <t>Mai Xuân Hòa</t>
  </si>
  <si>
    <t>Nguyễn Quang Hiệp</t>
  </si>
  <si>
    <t>2.3</t>
  </si>
  <si>
    <t>Nguyễn Thị Thu Thủy</t>
  </si>
  <si>
    <t>Nguyễn Thanh Tùng</t>
  </si>
  <si>
    <t>Huyện Bảo Thắng</t>
  </si>
  <si>
    <t>Hà Khắc Thắng</t>
  </si>
  <si>
    <t>Phạm Đình Huy</t>
  </si>
  <si>
    <t>Đặng Hồng Thái</t>
  </si>
  <si>
    <t>3.4</t>
  </si>
  <si>
    <t>Nguyễn Văn Mười</t>
  </si>
  <si>
    <t>3.5</t>
  </si>
  <si>
    <t>Nguyễn Duy Hoàng</t>
  </si>
  <si>
    <t>Huyện Bảo Yên</t>
  </si>
  <si>
    <t>Phạm Quang Thiện</t>
  </si>
  <si>
    <t>Trần Văn Cầm</t>
  </si>
  <si>
    <t>Hà Văn Hưng</t>
  </si>
  <si>
    <t>Huyện Bắc Hà</t>
  </si>
  <si>
    <t>Sùng Quang Dùng</t>
  </si>
  <si>
    <t>Tạ Công Hùng</t>
  </si>
  <si>
    <t>Huyện Văn Bàn</t>
  </si>
  <si>
    <t>6.1</t>
  </si>
  <si>
    <t>Nông Hữu Lan</t>
  </si>
  <si>
    <t>6.2</t>
  </si>
  <si>
    <t>Nguyễn Đình Thóa</t>
  </si>
  <si>
    <t>Huyện Sa Pa</t>
  </si>
  <si>
    <t>7.1</t>
  </si>
  <si>
    <t>Ngô Minh Thăng</t>
  </si>
  <si>
    <t>7.2</t>
  </si>
  <si>
    <t>Nguyễn Xuân Hoàn</t>
  </si>
  <si>
    <t>7.3</t>
  </si>
  <si>
    <t>Hoàng Đăng Thiện</t>
  </si>
  <si>
    <t>Huyện Mường Khương</t>
  </si>
  <si>
    <t>8.1</t>
  </si>
  <si>
    <t>Phạm Xuân Đạt</t>
  </si>
  <si>
    <t>8.2</t>
  </si>
  <si>
    <t>Nguyễn Hoàng Mai</t>
  </si>
  <si>
    <t>8.3</t>
  </si>
  <si>
    <t>Nguyễn Mạnh Hường</t>
  </si>
  <si>
    <t>Huyện Si Ma Cai</t>
  </si>
  <si>
    <t>9.1</t>
  </si>
  <si>
    <t>Vũ Trường Trinh</t>
  </si>
  <si>
    <t>9.2</t>
  </si>
  <si>
    <t>Hoàng Văn Bưu</t>
  </si>
  <si>
    <t>Cục THADS tỉnh Lào Cai</t>
  </si>
  <si>
    <t>Bùi Minh Nguyệt</t>
  </si>
  <si>
    <t>Kiều Cao Hạnh</t>
  </si>
  <si>
    <t>6.3</t>
  </si>
  <si>
    <t>Hà Thanh Giang</t>
  </si>
  <si>
    <t>Tổng số (41 CHV)</t>
  </si>
  <si>
    <t>KT.CỤC TRƯỞNG</t>
  </si>
  <si>
    <t>1.10</t>
  </si>
  <si>
    <t>1.11</t>
  </si>
  <si>
    <t>08 tháng / năm 2018</t>
  </si>
  <si>
    <t>PHÓ CỤC TRƯỞNG</t>
  </si>
  <si>
    <t xml:space="preserve">   KẾT QUẢ THI HÀNH ÁN DÂN SỰ TÍNH BẰNG TIỀN</t>
  </si>
  <si>
    <t>Lào Cai, ngày 05 tháng 6 năm 2018</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</si>
</sst>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
    <numFmt numFmtId="211" formatCode="###\ ###\ ###"/>
    <numFmt numFmtId="212" formatCode="[$-42A]dd\ mmmm\ yyyy"/>
    <numFmt numFmtId="213" formatCode="\%"/>
    <numFmt numFmtId="214" formatCode="#\ ###\ ###"/>
    <numFmt numFmtId="215" formatCode="0.0"/>
    <numFmt numFmtId="216" formatCode="#\ ###\ ###\ ###"/>
    <numFmt numFmtId="217" formatCode="#\ ###"/>
    <numFmt numFmtId="218" formatCode="###\ \ ###\ ###"/>
    <numFmt numFmtId="219" formatCode="#\ ###\ ###\ ###\ ###"/>
    <numFmt numFmtId="220" formatCode="#\ ###\ ###\ "/>
    <numFmt numFmtId="221" formatCode="#\ ###\ ###\ 0"/>
  </numFmts>
  <fonts count="142">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7"/>
      <name val="Times New Roman"/>
      <family val="1"/>
    </font>
    <font>
      <b/>
      <sz val="7"/>
      <name val="Times New Roman"/>
      <family val="1"/>
    </font>
    <font>
      <b/>
      <i/>
      <sz val="6"/>
      <name val="Times New Roman"/>
      <family val="1"/>
    </font>
    <font>
      <i/>
      <sz val="6"/>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4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hair"/>
      <bottom style="dashed"/>
    </border>
    <border>
      <left style="thin"/>
      <right style="thin"/>
      <top>
        <color indexed="63"/>
      </top>
      <bottom style="hair"/>
    </border>
    <border>
      <left style="thin"/>
      <right style="thin"/>
      <top style="hair"/>
      <bottom style="thin"/>
    </border>
    <border>
      <left style="thin"/>
      <right style="thin"/>
      <top style="hair"/>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5"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25"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25"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25"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25"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25"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25"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25"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5"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5" fillId="1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25" fillId="1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25"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26"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126" fillId="2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26"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26"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26"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26"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26"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126"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26" fillId="3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126" fillId="3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26" fillId="3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26"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27" fillId="36"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28" fillId="37" borderId="1" applyNumberFormat="0" applyAlignment="0" applyProtection="0"/>
    <xf numFmtId="0" fontId="40" fillId="38" borderId="2" applyNumberFormat="0" applyAlignment="0" applyProtection="0"/>
    <xf numFmtId="0" fontId="40"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7"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9" fillId="39" borderId="3" applyNumberFormat="0" applyAlignment="0" applyProtection="0"/>
    <xf numFmtId="0" fontId="41" fillId="40" borderId="4" applyNumberFormat="0" applyAlignment="0" applyProtection="0"/>
    <xf numFmtId="0" fontId="41" fillId="40" borderId="4" applyNumberFormat="0" applyAlignment="0" applyProtection="0"/>
    <xf numFmtId="0" fontId="13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31" fillId="4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32"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133" fillId="0" borderId="7"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134" fillId="0" borderId="9"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13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35" fillId="42" borderId="1" applyNumberFormat="0" applyAlignment="0" applyProtection="0"/>
    <xf numFmtId="0" fontId="47" fillId="9" borderId="2" applyNumberFormat="0" applyAlignment="0" applyProtection="0"/>
    <xf numFmtId="0" fontId="47" fillId="9" borderId="2" applyNumberFormat="0" applyAlignment="0" applyProtection="0"/>
    <xf numFmtId="0" fontId="136" fillId="0" borderId="11"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137"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45" borderId="13" applyNumberFormat="0" applyFont="0" applyAlignment="0" applyProtection="0"/>
    <xf numFmtId="0" fontId="37" fillId="46" borderId="14" applyNumberFormat="0" applyFont="0" applyAlignment="0" applyProtection="0"/>
    <xf numFmtId="0" fontId="37" fillId="46" borderId="14" applyNumberFormat="0" applyFont="0" applyAlignment="0" applyProtection="0"/>
    <xf numFmtId="0" fontId="138" fillId="37" borderId="15" applyNumberFormat="0" applyAlignment="0" applyProtection="0"/>
    <xf numFmtId="0" fontId="50" fillId="38" borderId="16" applyNumberFormat="0" applyAlignment="0" applyProtection="0"/>
    <xf numFmtId="0" fontId="50" fillId="38" borderId="16"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3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40"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4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840">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6"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15" fillId="0" borderId="0" xfId="137" applyNumberFormat="1" applyFont="1" applyAlignment="1">
      <alignment/>
      <protection/>
    </xf>
    <xf numFmtId="49" fontId="0" fillId="0" borderId="0" xfId="137" applyNumberFormat="1" applyFont="1" applyBorder="1" applyAlignment="1">
      <alignment horizontal="left" wrapText="1"/>
      <protection/>
    </xf>
    <xf numFmtId="49" fontId="18"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3" fillId="47" borderId="22" xfId="137" applyNumberFormat="1" applyFont="1" applyFill="1" applyBorder="1" applyAlignment="1">
      <alignment/>
      <protection/>
    </xf>
    <xf numFmtId="49" fontId="7" fillId="0" borderId="20" xfId="137" applyNumberFormat="1" applyFont="1" applyFill="1" applyBorder="1" applyAlignment="1">
      <alignment horizontal="center" vertical="center" wrapText="1"/>
      <protection/>
    </xf>
    <xf numFmtId="49" fontId="54" fillId="48" borderId="20" xfId="137" applyNumberFormat="1" applyFont="1" applyFill="1" applyBorder="1" applyAlignment="1">
      <alignment horizontal="center"/>
      <protection/>
    </xf>
    <xf numFmtId="49" fontId="7" fillId="0" borderId="21"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vertical="center" wrapText="1"/>
      <protection/>
    </xf>
    <xf numFmtId="49" fontId="55" fillId="0" borderId="20" xfId="137" applyNumberFormat="1" applyFont="1" applyFill="1" applyBorder="1" applyAlignment="1">
      <alignment horizontal="center" vertical="center" wrapText="1"/>
      <protection/>
    </xf>
    <xf numFmtId="49" fontId="18"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3" fillId="3" borderId="20" xfId="137" applyNumberFormat="1" applyFont="1" applyFill="1" applyBorder="1" applyAlignment="1">
      <alignment vertical="center"/>
      <protection/>
    </xf>
    <xf numFmtId="3" fontId="58" fillId="3" borderId="20" xfId="137" applyNumberFormat="1" applyFont="1" applyFill="1" applyBorder="1" applyAlignment="1">
      <alignment vertical="center"/>
      <protection/>
    </xf>
    <xf numFmtId="49" fontId="59" fillId="0" borderId="20" xfId="137" applyNumberFormat="1" applyFont="1" applyBorder="1" applyAlignment="1">
      <alignment horizontal="center" vertical="center"/>
      <protection/>
    </xf>
    <xf numFmtId="3" fontId="25" fillId="44" borderId="20" xfId="137" applyNumberFormat="1" applyFont="1" applyFill="1" applyBorder="1" applyAlignment="1">
      <alignment vertical="center"/>
      <protection/>
    </xf>
    <xf numFmtId="3" fontId="3" fillId="48" borderId="20" xfId="137" applyNumberFormat="1" applyFont="1" applyFill="1" applyBorder="1" applyAlignment="1">
      <alignment horizontal="center" vertical="center"/>
      <protection/>
    </xf>
    <xf numFmtId="3" fontId="3" fillId="48" borderId="20" xfId="137" applyNumberFormat="1" applyFont="1" applyFill="1" applyBorder="1" applyAlignment="1">
      <alignment vertical="center"/>
      <protection/>
    </xf>
    <xf numFmtId="49" fontId="7" fillId="44" borderId="20" xfId="137" applyNumberFormat="1" applyFont="1" applyFill="1" applyBorder="1" applyAlignment="1">
      <alignment horizontal="center" vertical="center"/>
      <protection/>
    </xf>
    <xf numFmtId="49" fontId="7" fillId="44" borderId="20" xfId="137" applyNumberFormat="1" applyFont="1" applyFill="1" applyBorder="1" applyAlignment="1">
      <alignment horizontal="left" vertical="center"/>
      <protection/>
    </xf>
    <xf numFmtId="3" fontId="29" fillId="48" borderId="20" xfId="137" applyNumberFormat="1" applyFont="1" applyFill="1" applyBorder="1" applyAlignment="1">
      <alignment vertical="center"/>
      <protection/>
    </xf>
    <xf numFmtId="3" fontId="29" fillId="0" borderId="20" xfId="137" applyNumberFormat="1" applyFont="1" applyFill="1" applyBorder="1" applyAlignment="1">
      <alignment vertical="center"/>
      <protection/>
    </xf>
    <xf numFmtId="9" fontId="0" fillId="0" borderId="0" xfId="146" applyFont="1" applyAlignment="1">
      <alignment vertical="center"/>
    </xf>
    <xf numFmtId="49" fontId="7" fillId="44" borderId="23" xfId="137" applyNumberFormat="1" applyFont="1" applyFill="1" applyBorder="1" applyAlignment="1">
      <alignment horizontal="center" vertical="center"/>
      <protection/>
    </xf>
    <xf numFmtId="3" fontId="25" fillId="44" borderId="20" xfId="137" applyNumberFormat="1" applyFont="1" applyFill="1" applyBorder="1" applyAlignment="1">
      <alignment vertical="center"/>
      <protection/>
    </xf>
    <xf numFmtId="49" fontId="4" fillId="0" borderId="20" xfId="137" applyNumberFormat="1" applyFont="1" applyBorder="1" applyAlignment="1">
      <alignment horizontal="center" vertical="center"/>
      <protection/>
    </xf>
    <xf numFmtId="49" fontId="4" fillId="47" borderId="20" xfId="137" applyNumberFormat="1" applyFont="1" applyFill="1" applyBorder="1" applyAlignment="1">
      <alignment horizontal="left" vertical="center"/>
      <protection/>
    </xf>
    <xf numFmtId="49" fontId="5" fillId="47" borderId="20" xfId="137" applyNumberFormat="1" applyFont="1" applyFill="1" applyBorder="1" applyAlignment="1">
      <alignment horizontal="left" vertical="center"/>
      <protection/>
    </xf>
    <xf numFmtId="3" fontId="29" fillId="0" borderId="20" xfId="138" applyNumberFormat="1" applyFont="1" applyFill="1" applyBorder="1" applyAlignment="1">
      <alignment vertical="center"/>
      <protection/>
    </xf>
    <xf numFmtId="49" fontId="20" fillId="0" borderId="0" xfId="137" applyNumberFormat="1" applyFont="1" applyAlignment="1">
      <alignment vertical="center"/>
      <protection/>
    </xf>
    <xf numFmtId="49" fontId="4" fillId="47" borderId="20" xfId="137" applyNumberFormat="1" applyFont="1" applyFill="1" applyBorder="1" applyAlignment="1">
      <alignment horizontal="left" vertical="center"/>
      <protection/>
    </xf>
    <xf numFmtId="3" fontId="29" fillId="0" borderId="20" xfId="138" applyNumberFormat="1" applyFont="1" applyFill="1" applyBorder="1" applyAlignment="1">
      <alignment horizontal="center" vertical="center"/>
      <protection/>
    </xf>
    <xf numFmtId="49" fontId="0" fillId="0" borderId="0" xfId="137" applyNumberFormat="1" applyFill="1">
      <alignment/>
      <protection/>
    </xf>
    <xf numFmtId="49" fontId="20" fillId="0" borderId="0" xfId="137" applyNumberFormat="1" applyFont="1">
      <alignment/>
      <protection/>
    </xf>
    <xf numFmtId="49" fontId="29" fillId="0" borderId="0" xfId="137" applyNumberFormat="1" applyFont="1" applyFill="1" applyBorder="1" applyAlignment="1">
      <alignment horizontal="center" wrapText="1"/>
      <protection/>
    </xf>
    <xf numFmtId="49" fontId="60" fillId="0" borderId="0" xfId="137" applyNumberFormat="1" applyFont="1" applyBorder="1">
      <alignment/>
      <protection/>
    </xf>
    <xf numFmtId="49" fontId="61" fillId="0" borderId="0" xfId="137" applyNumberFormat="1" applyFont="1">
      <alignment/>
      <protection/>
    </xf>
    <xf numFmtId="49" fontId="1" fillId="0" borderId="0" xfId="137" applyNumberFormat="1" applyFont="1">
      <alignment/>
      <protection/>
    </xf>
    <xf numFmtId="9" fontId="1" fillId="0" borderId="0" xfId="146" applyFont="1" applyAlignment="1">
      <alignment/>
    </xf>
    <xf numFmtId="49" fontId="62" fillId="0" borderId="0" xfId="137" applyNumberFormat="1" applyFont="1" applyBorder="1">
      <alignment/>
      <protection/>
    </xf>
    <xf numFmtId="49" fontId="25" fillId="0" borderId="0" xfId="137" applyNumberFormat="1" applyFont="1" applyBorder="1" applyAlignment="1">
      <alignment horizontal="center" wrapText="1"/>
      <protection/>
    </xf>
    <xf numFmtId="49" fontId="25" fillId="0" borderId="0" xfId="137" applyNumberFormat="1" applyFont="1" applyFill="1" applyBorder="1" applyAlignment="1">
      <alignment horizontal="center" wrapText="1"/>
      <protection/>
    </xf>
    <xf numFmtId="49" fontId="63" fillId="0" borderId="0" xfId="137" applyNumberFormat="1" applyFont="1" applyBorder="1">
      <alignment/>
      <protection/>
    </xf>
    <xf numFmtId="49" fontId="64" fillId="0" borderId="0" xfId="137" applyNumberFormat="1" applyFont="1" applyBorder="1" applyAlignment="1">
      <alignment wrapText="1"/>
      <protection/>
    </xf>
    <xf numFmtId="49" fontId="2" fillId="0" borderId="0" xfId="137" applyNumberFormat="1" applyFont="1" applyBorder="1">
      <alignment/>
      <protection/>
    </xf>
    <xf numFmtId="49" fontId="41" fillId="0" borderId="0" xfId="137" applyNumberFormat="1" applyFont="1" applyBorder="1" applyAlignment="1">
      <alignment horizontal="center" wrapText="1"/>
      <protection/>
    </xf>
    <xf numFmtId="49" fontId="41" fillId="0" borderId="0" xfId="137" applyNumberFormat="1" applyFont="1" applyFill="1" applyBorder="1" applyAlignment="1">
      <alignment horizontal="center" wrapText="1"/>
      <protection/>
    </xf>
    <xf numFmtId="49" fontId="65" fillId="0" borderId="0" xfId="137" applyNumberFormat="1" applyFont="1" applyBorder="1">
      <alignment/>
      <protection/>
    </xf>
    <xf numFmtId="49" fontId="29" fillId="0" borderId="0" xfId="137" applyNumberFormat="1" applyFont="1">
      <alignment/>
      <protection/>
    </xf>
    <xf numFmtId="49" fontId="29" fillId="0" borderId="0" xfId="137" applyNumberFormat="1" applyFont="1" applyFill="1">
      <alignment/>
      <protection/>
    </xf>
    <xf numFmtId="49" fontId="29" fillId="47" borderId="0" xfId="137" applyNumberFormat="1" applyFont="1" applyFill="1">
      <alignmen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0" fontId="67" fillId="0" borderId="0" xfId="137" applyFont="1" applyAlignment="1">
      <alignment/>
      <protection/>
    </xf>
    <xf numFmtId="0" fontId="3" fillId="0" borderId="0" xfId="137" applyFont="1" applyAlignment="1">
      <alignment/>
      <protection/>
    </xf>
    <xf numFmtId="49" fontId="32" fillId="0" borderId="0" xfId="137" applyNumberFormat="1" applyFont="1">
      <alignment/>
      <protection/>
    </xf>
    <xf numFmtId="3" fontId="0" fillId="0" borderId="0" xfId="137" applyNumberFormat="1" applyFont="1" applyFill="1">
      <alignment/>
      <protection/>
    </xf>
    <xf numFmtId="49" fontId="3"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19" fillId="0" borderId="22" xfId="137" applyNumberFormat="1" applyFont="1" applyFill="1" applyBorder="1" applyAlignment="1">
      <alignment/>
      <protection/>
    </xf>
    <xf numFmtId="49" fontId="5" fillId="0" borderId="22" xfId="137" applyNumberFormat="1" applyFont="1" applyFill="1" applyBorder="1" applyAlignment="1">
      <alignment horizontal="center"/>
      <protection/>
    </xf>
    <xf numFmtId="49" fontId="0" fillId="0" borderId="0" xfId="137" applyNumberFormat="1" applyFill="1" applyBorder="1">
      <alignment/>
      <protection/>
    </xf>
    <xf numFmtId="49" fontId="6" fillId="0" borderId="20" xfId="137" applyNumberFormat="1" applyFont="1" applyFill="1" applyBorder="1" applyAlignment="1">
      <alignment horizontal="center" vertical="center" wrapText="1"/>
      <protection/>
    </xf>
    <xf numFmtId="49" fontId="19" fillId="0" borderId="20" xfId="137" applyNumberFormat="1" applyFont="1" applyFill="1" applyBorder="1" applyAlignment="1">
      <alignment horizontal="center" vertical="center" wrapText="1"/>
      <protection/>
    </xf>
    <xf numFmtId="3" fontId="30" fillId="3" borderId="20" xfId="137" applyNumberFormat="1" applyFont="1" applyFill="1" applyBorder="1" applyAlignment="1">
      <alignment horizontal="center" vertical="center" wrapText="1"/>
      <protection/>
    </xf>
    <xf numFmtId="3" fontId="70" fillId="3" borderId="20" xfId="137" applyNumberFormat="1" applyFont="1" applyFill="1" applyBorder="1" applyAlignment="1">
      <alignment horizontal="center" vertical="center" wrapText="1"/>
      <protection/>
    </xf>
    <xf numFmtId="3" fontId="6" fillId="44" borderId="20"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 fillId="0" borderId="20" xfId="137" applyNumberFormat="1" applyFont="1" applyFill="1" applyBorder="1" applyAlignment="1">
      <alignment horizontal="left"/>
      <protection/>
    </xf>
    <xf numFmtId="3" fontId="5" fillId="44" borderId="20" xfId="137" applyNumberFormat="1" applyFont="1" applyFill="1" applyBorder="1" applyAlignment="1">
      <alignment horizontal="center" vertical="center" wrapText="1"/>
      <protection/>
    </xf>
    <xf numFmtId="3" fontId="5" fillId="0" borderId="20" xfId="137"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7" applyNumberFormat="1" applyFont="1" applyFill="1" applyBorder="1" applyAlignment="1">
      <alignment horizontal="center"/>
      <protection/>
    </xf>
    <xf numFmtId="49" fontId="7" fillId="44" borderId="20" xfId="137" applyNumberFormat="1" applyFont="1" applyFill="1" applyBorder="1" applyAlignment="1">
      <alignment horizontal="left"/>
      <protection/>
    </xf>
    <xf numFmtId="49" fontId="4" fillId="0" borderId="23" xfId="137" applyNumberFormat="1" applyFont="1" applyFill="1" applyBorder="1" applyAlignment="1">
      <alignment horizontal="center"/>
      <protection/>
    </xf>
    <xf numFmtId="49" fontId="4" fillId="47" borderId="20" xfId="137" applyNumberFormat="1" applyFont="1" applyFill="1" applyBorder="1" applyAlignment="1">
      <alignment horizontal="left"/>
      <protection/>
    </xf>
    <xf numFmtId="3" fontId="5" fillId="47" borderId="20" xfId="137" applyNumberFormat="1" applyFont="1" applyFill="1" applyBorder="1" applyAlignment="1">
      <alignment horizontal="center" vertical="center" wrapText="1"/>
      <protection/>
    </xf>
    <xf numFmtId="49" fontId="5" fillId="47" borderId="20" xfId="137" applyNumberFormat="1" applyFont="1" applyFill="1" applyBorder="1" applyAlignment="1">
      <alignment horizontal="left"/>
      <protection/>
    </xf>
    <xf numFmtId="49" fontId="6" fillId="0" borderId="19" xfId="137" applyNumberFormat="1" applyFont="1" applyFill="1" applyBorder="1" applyAlignment="1">
      <alignment horizontal="center"/>
      <protection/>
    </xf>
    <xf numFmtId="49" fontId="6" fillId="0" borderId="19" xfId="137" applyNumberFormat="1" applyFont="1" applyFill="1" applyBorder="1" applyAlignment="1">
      <alignment horizontal="left"/>
      <protection/>
    </xf>
    <xf numFmtId="3" fontId="5" fillId="0" borderId="19" xfId="137" applyNumberFormat="1" applyFont="1" applyFill="1" applyBorder="1" applyAlignment="1">
      <alignment horizontal="center" vertical="center" wrapText="1"/>
      <protection/>
    </xf>
    <xf numFmtId="49" fontId="15" fillId="0" borderId="0" xfId="137" applyNumberFormat="1" applyFont="1" applyFill="1" applyBorder="1" applyAlignment="1">
      <alignment vertical="center" wrapText="1"/>
      <protection/>
    </xf>
    <xf numFmtId="49" fontId="71" fillId="0" borderId="0" xfId="137" applyNumberFormat="1" applyFont="1" applyFill="1">
      <alignment/>
      <protection/>
    </xf>
    <xf numFmtId="49" fontId="4" fillId="0" borderId="0" xfId="137" applyNumberFormat="1" applyFont="1" applyFill="1">
      <alignment/>
      <protection/>
    </xf>
    <xf numFmtId="49" fontId="0" fillId="47" borderId="0" xfId="137" applyNumberFormat="1" applyFont="1" applyFill="1">
      <alignment/>
      <protection/>
    </xf>
    <xf numFmtId="49" fontId="3" fillId="47" borderId="0" xfId="137" applyNumberFormat="1" applyFont="1" applyFill="1" applyAlignment="1">
      <alignment horizontal="center"/>
      <protection/>
    </xf>
    <xf numFmtId="49" fontId="22" fillId="0" borderId="0" xfId="137" applyNumberFormat="1" applyFont="1" applyFill="1">
      <alignment/>
      <protection/>
    </xf>
    <xf numFmtId="49" fontId="3" fillId="0" borderId="0" xfId="137" applyNumberFormat="1" applyFont="1" applyFill="1">
      <alignment/>
      <protection/>
    </xf>
    <xf numFmtId="49" fontId="13" fillId="0" borderId="0" xfId="137" applyNumberFormat="1" applyFont="1" applyFill="1" applyAlignment="1">
      <alignment/>
      <protection/>
    </xf>
    <xf numFmtId="49" fontId="13" fillId="0" borderId="0" xfId="137" applyNumberFormat="1" applyFont="1" applyFill="1" applyAlignment="1">
      <alignment wrapText="1"/>
      <protection/>
    </xf>
    <xf numFmtId="49" fontId="13"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3" fillId="0" borderId="20" xfId="137"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3" fillId="47" borderId="20" xfId="137" applyNumberFormat="1" applyFont="1" applyFill="1" applyBorder="1" applyAlignment="1">
      <alignment horizontal="center" vertical="center"/>
      <protection/>
    </xf>
    <xf numFmtId="3" fontId="17" fillId="3" borderId="20" xfId="137" applyNumberFormat="1" applyFont="1" applyFill="1" applyBorder="1" applyAlignment="1">
      <alignment horizontal="center" vertical="center"/>
      <protection/>
    </xf>
    <xf numFmtId="3" fontId="35" fillId="3"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7" applyNumberFormat="1" applyFont="1" applyBorder="1" applyAlignment="1">
      <alignment horizontal="center" vertical="center"/>
      <protection/>
    </xf>
    <xf numFmtId="49" fontId="7" fillId="47" borderId="20" xfId="137" applyNumberFormat="1" applyFont="1" applyFill="1" applyBorder="1" applyAlignment="1">
      <alignment horizontal="left" vertical="center"/>
      <protection/>
    </xf>
    <xf numFmtId="3" fontId="4" fillId="47" borderId="20" xfId="137" applyNumberFormat="1" applyFont="1" applyFill="1" applyBorder="1" applyAlignment="1">
      <alignment horizontal="center" vertical="center"/>
      <protection/>
    </xf>
    <xf numFmtId="3" fontId="4" fillId="44" borderId="20" xfId="137" applyNumberFormat="1" applyFont="1" applyFill="1" applyBorder="1" applyAlignment="1">
      <alignment horizontal="center" vertical="center"/>
      <protection/>
    </xf>
    <xf numFmtId="49" fontId="4"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4" fillId="0" borderId="20" xfId="137"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7" applyNumberFormat="1" applyFont="1" applyFill="1" applyBorder="1" applyAlignment="1">
      <alignment horizontal="center" vertical="center"/>
      <protection/>
    </xf>
    <xf numFmtId="9" fontId="20" fillId="0" borderId="0" xfId="146" applyFont="1" applyAlignment="1">
      <alignment vertical="center"/>
    </xf>
    <xf numFmtId="49" fontId="4" fillId="0" borderId="0" xfId="137" applyNumberFormat="1" applyFont="1" applyBorder="1" applyAlignment="1">
      <alignment horizontal="center"/>
      <protection/>
    </xf>
    <xf numFmtId="49" fontId="4"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9" fillId="0" borderId="0" xfId="137"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9" fillId="0" borderId="0" xfId="137" applyNumberFormat="1" applyFont="1" applyAlignment="1">
      <alignment wrapText="1"/>
      <protection/>
    </xf>
    <xf numFmtId="49" fontId="38" fillId="0" borderId="0" xfId="137" applyNumberFormat="1" applyFont="1">
      <alignment/>
      <protection/>
    </xf>
    <xf numFmtId="49" fontId="38" fillId="0" borderId="0" xfId="137" applyNumberFormat="1" applyFont="1" applyAlignment="1">
      <alignment wrapText="1"/>
      <protection/>
    </xf>
    <xf numFmtId="49" fontId="3" fillId="47" borderId="0" xfId="137" applyNumberFormat="1" applyFont="1" applyFill="1" applyAlignment="1">
      <alignment/>
      <protection/>
    </xf>
    <xf numFmtId="49" fontId="73" fillId="0" borderId="0" xfId="137" applyNumberFormat="1" applyFont="1">
      <alignment/>
      <protection/>
    </xf>
    <xf numFmtId="49" fontId="13" fillId="0" borderId="0" xfId="137"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7"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7" fillId="0" borderId="0" xfId="139" applyNumberFormat="1" applyFont="1" applyFill="1">
      <alignment/>
      <protection/>
    </xf>
    <xf numFmtId="49" fontId="27"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9" fillId="0" borderId="0" xfId="139" applyNumberFormat="1" applyFont="1" applyBorder="1" applyAlignment="1">
      <alignment/>
      <protection/>
    </xf>
    <xf numFmtId="49" fontId="80"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9" fillId="0" borderId="0" xfId="139" applyNumberFormat="1" applyFont="1" applyAlignment="1">
      <alignment horizontal="center"/>
      <protection/>
    </xf>
    <xf numFmtId="49" fontId="29" fillId="0" borderId="0" xfId="139" applyNumberFormat="1" applyFont="1">
      <alignment/>
      <protection/>
    </xf>
    <xf numFmtId="49" fontId="80" fillId="0" borderId="0" xfId="139" applyNumberFormat="1" applyFont="1" applyAlignment="1">
      <alignment horizontal="center"/>
      <protection/>
    </xf>
    <xf numFmtId="49" fontId="13" fillId="0" borderId="0" xfId="139" applyNumberFormat="1" applyFont="1" applyBorder="1" applyAlignment="1">
      <alignment wrapText="1"/>
      <protection/>
    </xf>
    <xf numFmtId="49" fontId="82" fillId="0" borderId="0" xfId="139" applyNumberFormat="1" applyFont="1">
      <alignment/>
      <protection/>
    </xf>
    <xf numFmtId="9" fontId="27" fillId="0" borderId="0" xfId="146" applyFont="1" applyAlignment="1">
      <alignment/>
    </xf>
    <xf numFmtId="3" fontId="0" fillId="47" borderId="0" xfId="139" applyNumberFormat="1" applyFont="1" applyFill="1" applyBorder="1" applyAlignment="1">
      <alignment/>
      <protection/>
    </xf>
    <xf numFmtId="0" fontId="27"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7"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7" fillId="0" borderId="0" xfId="146" applyFont="1" applyAlignment="1">
      <alignment vertical="center"/>
    </xf>
    <xf numFmtId="0" fontId="5" fillId="0" borderId="23" xfId="139" applyFont="1" applyBorder="1" applyAlignment="1">
      <alignment horizontal="center" vertical="center"/>
      <protection/>
    </xf>
    <xf numFmtId="0" fontId="27"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9" fillId="0" borderId="0" xfId="139" applyFont="1" applyBorder="1" applyAlignment="1">
      <alignment wrapText="1"/>
      <protection/>
    </xf>
    <xf numFmtId="0" fontId="25" fillId="0" borderId="0" xfId="139" applyNumberFormat="1" applyFont="1" applyBorder="1" applyAlignment="1">
      <alignment/>
      <protection/>
    </xf>
    <xf numFmtId="0" fontId="80"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9" fillId="0" borderId="0" xfId="139" applyFont="1">
      <alignment/>
      <protection/>
    </xf>
    <xf numFmtId="0" fontId="25" fillId="0" borderId="0" xfId="137"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30" fillId="3" borderId="20" xfId="139" applyNumberFormat="1" applyFont="1" applyFill="1" applyBorder="1" applyAlignment="1">
      <alignment horizontal="center" vertical="center"/>
      <protection/>
    </xf>
    <xf numFmtId="3" fontId="70" fillId="3" borderId="20" xfId="139" applyNumberFormat="1" applyFont="1" applyFill="1" applyBorder="1" applyAlignment="1">
      <alignment horizontal="center" vertical="center"/>
      <protection/>
    </xf>
    <xf numFmtId="3" fontId="30"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8" fillId="0" borderId="0" xfId="139" applyNumberFormat="1" applyFont="1">
      <alignment/>
      <protection/>
    </xf>
    <xf numFmtId="49" fontId="27" fillId="0" borderId="0" xfId="139" applyNumberFormat="1">
      <alignment/>
      <protection/>
    </xf>
    <xf numFmtId="49" fontId="29" fillId="0" borderId="0" xfId="139" applyNumberFormat="1" applyFont="1" applyBorder="1" applyAlignment="1">
      <alignment wrapText="1"/>
      <protection/>
    </xf>
    <xf numFmtId="49" fontId="21" fillId="0" borderId="0" xfId="139" applyNumberFormat="1" applyFont="1">
      <alignment/>
      <protection/>
    </xf>
    <xf numFmtId="49" fontId="32" fillId="0" borderId="0" xfId="139" applyNumberFormat="1" applyFont="1">
      <alignment/>
      <protection/>
    </xf>
    <xf numFmtId="49" fontId="32"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7" fillId="0" borderId="24" xfId="139" applyFont="1" applyBorder="1">
      <alignment/>
      <protection/>
    </xf>
    <xf numFmtId="0" fontId="27"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6"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9" fillId="0" borderId="0" xfId="139" applyNumberFormat="1" applyFont="1" applyBorder="1" applyAlignment="1">
      <alignment/>
      <protection/>
    </xf>
    <xf numFmtId="0" fontId="89" fillId="0" borderId="0" xfId="139" applyFont="1">
      <alignment/>
      <protection/>
    </xf>
    <xf numFmtId="0" fontId="16" fillId="0" borderId="0" xfId="139" applyFont="1">
      <alignment/>
      <protection/>
    </xf>
    <xf numFmtId="0" fontId="28" fillId="0" borderId="0" xfId="139" applyFont="1">
      <alignment/>
      <protection/>
    </xf>
    <xf numFmtId="0" fontId="13" fillId="0" borderId="0" xfId="139" applyFont="1">
      <alignment/>
      <protection/>
    </xf>
    <xf numFmtId="49" fontId="13" fillId="0" borderId="0" xfId="139" applyNumberFormat="1" applyFont="1">
      <alignment/>
      <protection/>
    </xf>
    <xf numFmtId="0" fontId="82" fillId="0" borderId="0" xfId="139" applyFont="1">
      <alignment/>
      <protection/>
    </xf>
    <xf numFmtId="49" fontId="18" fillId="0" borderId="0" xfId="139" applyNumberFormat="1" applyFont="1" applyBorder="1" applyAlignment="1">
      <alignment/>
      <protection/>
    </xf>
    <xf numFmtId="49" fontId="27"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7" fillId="0" borderId="0" xfId="139" applyNumberFormat="1" applyFill="1">
      <alignment/>
      <protection/>
    </xf>
    <xf numFmtId="49" fontId="27" fillId="0" borderId="0" xfId="139" applyNumberFormat="1" applyFill="1" applyAlignment="1">
      <alignment vertical="center" wrapText="1"/>
      <protection/>
    </xf>
    <xf numFmtId="49" fontId="27"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7"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7" fillId="0" borderId="20" xfId="139" applyNumberFormat="1" applyFont="1" applyFill="1" applyBorder="1" applyAlignment="1">
      <alignment horizontal="center" vertical="center"/>
      <protection/>
    </xf>
    <xf numFmtId="49" fontId="27" fillId="0" borderId="0" xfId="139" applyNumberFormat="1" applyAlignment="1">
      <alignment horizontal="center"/>
      <protection/>
    </xf>
    <xf numFmtId="49" fontId="73" fillId="0" borderId="0" xfId="139" applyNumberFormat="1" applyFont="1" applyAlignment="1">
      <alignment horizontal="left"/>
      <protection/>
    </xf>
    <xf numFmtId="49" fontId="32"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7" fillId="47" borderId="0" xfId="139" applyNumberFormat="1" applyFont="1" applyFill="1" applyAlignment="1">
      <alignment vertical="center"/>
      <protection/>
    </xf>
    <xf numFmtId="3" fontId="27" fillId="47" borderId="20" xfId="139" applyNumberFormat="1" applyFont="1" applyFill="1" applyBorder="1" applyAlignment="1">
      <alignment horizontal="center" vertical="center"/>
      <protection/>
    </xf>
    <xf numFmtId="3" fontId="92"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7"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7" fillId="0" borderId="19" xfId="139" applyNumberFormat="1" applyFont="1" applyFill="1" applyBorder="1" applyAlignment="1">
      <alignment vertical="center"/>
      <protection/>
    </xf>
    <xf numFmtId="3" fontId="93" fillId="0" borderId="19" xfId="139" applyNumberFormat="1" applyFont="1" applyFill="1" applyBorder="1" applyAlignment="1">
      <alignment vertical="center"/>
      <protection/>
    </xf>
    <xf numFmtId="49" fontId="32" fillId="0" borderId="0" xfId="139" applyNumberFormat="1" applyFont="1" applyBorder="1" applyAlignment="1">
      <alignment/>
      <protection/>
    </xf>
    <xf numFmtId="49" fontId="29" fillId="0" borderId="0" xfId="139" applyNumberFormat="1" applyFont="1" applyBorder="1" applyAlignment="1">
      <alignment horizontal="center"/>
      <protection/>
    </xf>
    <xf numFmtId="49" fontId="29" fillId="0" borderId="0" xfId="139" applyNumberFormat="1" applyFont="1" applyAlignment="1">
      <alignment/>
      <protection/>
    </xf>
    <xf numFmtId="0" fontId="5" fillId="47" borderId="0" xfId="139" applyFont="1" applyFill="1" applyBorder="1" applyAlignment="1">
      <alignment/>
      <protection/>
    </xf>
    <xf numFmtId="49" fontId="94" fillId="0" borderId="0" xfId="139" applyNumberFormat="1" applyFont="1">
      <alignment/>
      <protection/>
    </xf>
    <xf numFmtId="49" fontId="95" fillId="0" borderId="0" xfId="139" applyNumberFormat="1" applyFont="1">
      <alignment/>
      <protection/>
    </xf>
    <xf numFmtId="49" fontId="96" fillId="0" borderId="0" xfId="139" applyNumberFormat="1" applyFont="1" applyAlignment="1">
      <alignment horizontal="center"/>
      <protection/>
    </xf>
    <xf numFmtId="49" fontId="25" fillId="47" borderId="0" xfId="137" applyNumberFormat="1" applyFont="1" applyFill="1" applyAlignment="1">
      <alignment/>
      <protection/>
    </xf>
    <xf numFmtId="49" fontId="81" fillId="0" borderId="0" xfId="139" applyNumberFormat="1" applyFont="1">
      <alignment/>
      <protection/>
    </xf>
    <xf numFmtId="49" fontId="32" fillId="0" borderId="0" xfId="139" applyNumberFormat="1" applyFont="1" applyBorder="1" applyAlignment="1">
      <alignment wrapText="1"/>
      <protection/>
    </xf>
    <xf numFmtId="49" fontId="84" fillId="0" borderId="0" xfId="139" applyNumberFormat="1" applyFont="1">
      <alignment/>
      <protection/>
    </xf>
    <xf numFmtId="49" fontId="79"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7" fillId="0" borderId="0" xfId="139" applyNumberFormat="1" applyFont="1" applyFill="1">
      <alignment/>
      <protection/>
    </xf>
    <xf numFmtId="49" fontId="27"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3" fillId="0" borderId="0" xfId="139" applyNumberFormat="1" applyFont="1" applyFill="1">
      <alignment/>
      <protection/>
    </xf>
    <xf numFmtId="49" fontId="83"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9"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3" fillId="0" borderId="0" xfId="139" applyFont="1" applyAlignment="1">
      <alignment horizontal="center"/>
      <protection/>
    </xf>
    <xf numFmtId="49" fontId="53" fillId="0" borderId="0" xfId="139" applyNumberFormat="1" applyFont="1">
      <alignment/>
      <protection/>
    </xf>
    <xf numFmtId="49" fontId="98" fillId="0" borderId="0" xfId="139" applyNumberFormat="1" applyFont="1" applyBorder="1" applyAlignment="1">
      <alignment wrapText="1"/>
      <protection/>
    </xf>
    <xf numFmtId="0" fontId="32"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136" applyNumberFormat="1" applyFont="1" applyFill="1" applyBorder="1" applyAlignment="1" applyProtection="1">
      <alignment horizontal="center" vertical="center"/>
      <protection/>
    </xf>
    <xf numFmtId="49" fontId="32" fillId="47" borderId="20" xfId="0" applyNumberFormat="1" applyFont="1" applyFill="1" applyBorder="1" applyAlignment="1">
      <alignment/>
    </xf>
    <xf numFmtId="3" fontId="32" fillId="47" borderId="20" xfId="136"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3" fillId="47" borderId="20" xfId="0" applyNumberFormat="1" applyFont="1" applyFill="1" applyBorder="1" applyAlignment="1">
      <alignment/>
    </xf>
    <xf numFmtId="3" fontId="53" fillId="47" borderId="20" xfId="136" applyNumberFormat="1" applyFont="1" applyFill="1" applyBorder="1" applyAlignment="1" applyProtection="1">
      <alignment horizontal="center" vertical="center"/>
      <protection/>
    </xf>
    <xf numFmtId="10" fontId="29" fillId="0" borderId="20" xfId="132" applyNumberFormat="1" applyFont="1" applyFill="1" applyBorder="1" applyAlignment="1">
      <alignment horizontal="center" vertical="center"/>
      <protection/>
    </xf>
    <xf numFmtId="10" fontId="53"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8" fillId="47" borderId="20" xfId="0" applyNumberFormat="1" applyFont="1" applyFill="1" applyBorder="1" applyAlignment="1">
      <alignment/>
    </xf>
    <xf numFmtId="10" fontId="58" fillId="0" borderId="20" xfId="132" applyNumberFormat="1" applyFont="1" applyFill="1" applyBorder="1" applyAlignment="1">
      <alignment horizontal="center" vertical="center"/>
      <protection/>
    </xf>
    <xf numFmtId="3" fontId="58" fillId="47" borderId="20" xfId="136" applyNumberFormat="1" applyFont="1" applyFill="1" applyBorder="1" applyAlignment="1" applyProtection="1">
      <alignment horizontal="center" vertical="center"/>
      <protection/>
    </xf>
    <xf numFmtId="49" fontId="101" fillId="47" borderId="20" xfId="0" applyNumberFormat="1" applyFont="1" applyFill="1" applyBorder="1" applyAlignment="1">
      <alignment/>
    </xf>
    <xf numFmtId="49" fontId="58" fillId="47" borderId="35" xfId="0" applyNumberFormat="1" applyFont="1" applyFill="1" applyBorder="1" applyAlignment="1">
      <alignment/>
    </xf>
    <xf numFmtId="3" fontId="58" fillId="47" borderId="19" xfId="136" applyNumberFormat="1" applyFont="1" applyFill="1" applyBorder="1" applyAlignment="1" applyProtection="1">
      <alignment horizontal="center" vertical="center"/>
      <protection/>
    </xf>
    <xf numFmtId="10" fontId="58"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6" applyNumberFormat="1" applyFont="1" applyFill="1" applyBorder="1" applyAlignment="1" applyProtection="1">
      <alignment horizontal="center" vertical="center"/>
      <protection/>
    </xf>
    <xf numFmtId="3" fontId="4" fillId="47" borderId="37" xfId="136"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0" fontId="0" fillId="0" borderId="20" xfId="0" applyBorder="1" applyAlignment="1">
      <alignment/>
    </xf>
    <xf numFmtId="0" fontId="0" fillId="0" borderId="38" xfId="0" applyFill="1" applyBorder="1" applyAlignment="1">
      <alignment/>
    </xf>
    <xf numFmtId="49" fontId="0" fillId="49" borderId="0" xfId="0" applyNumberFormat="1" applyFont="1" applyFill="1" applyAlignment="1">
      <alignment/>
    </xf>
    <xf numFmtId="49" fontId="0" fillId="49" borderId="0" xfId="0" applyNumberFormat="1" applyFont="1" applyFill="1" applyAlignment="1">
      <alignment/>
    </xf>
    <xf numFmtId="49" fontId="4" fillId="49" borderId="0" xfId="0" applyNumberFormat="1" applyFont="1" applyFill="1" applyAlignment="1">
      <alignment/>
    </xf>
    <xf numFmtId="210" fontId="29" fillId="49" borderId="0" xfId="0" applyNumberFormat="1" applyFont="1" applyFill="1" applyBorder="1" applyAlignment="1" applyProtection="1">
      <alignment horizontal="center" vertical="center"/>
      <protection locked="0"/>
    </xf>
    <xf numFmtId="211" fontId="29" fillId="49" borderId="0" xfId="0" applyNumberFormat="1" applyFont="1" applyFill="1" applyBorder="1" applyAlignment="1" applyProtection="1">
      <alignment horizontal="left" vertical="center" wrapText="1"/>
      <protection/>
    </xf>
    <xf numFmtId="211" fontId="29" fillId="49" borderId="0" xfId="0" applyNumberFormat="1" applyFont="1" applyFill="1" applyBorder="1" applyAlignment="1" applyProtection="1">
      <alignment horizontal="center" vertical="center" wrapText="1"/>
      <protection/>
    </xf>
    <xf numFmtId="0" fontId="29" fillId="49" borderId="0" xfId="0" applyNumberFormat="1" applyFont="1" applyFill="1" applyBorder="1" applyAlignment="1">
      <alignment horizontal="center" vertical="center" wrapText="1"/>
    </xf>
    <xf numFmtId="9" fontId="29" fillId="49" borderId="0" xfId="146" applyFont="1" applyFill="1" applyBorder="1" applyAlignment="1" applyProtection="1">
      <alignment horizontal="center" vertical="center" wrapText="1"/>
      <protection/>
    </xf>
    <xf numFmtId="0" fontId="29" fillId="50" borderId="20" xfId="0" applyFont="1" applyFill="1" applyBorder="1" applyAlignment="1">
      <alignment/>
    </xf>
    <xf numFmtId="0" fontId="53" fillId="50" borderId="20" xfId="0" applyFont="1" applyFill="1" applyBorder="1" applyAlignment="1">
      <alignment/>
    </xf>
    <xf numFmtId="0" fontId="29" fillId="50" borderId="38" xfId="0" applyFont="1" applyFill="1" applyBorder="1" applyAlignment="1">
      <alignment/>
    </xf>
    <xf numFmtId="49" fontId="3" fillId="49" borderId="0" xfId="0" applyNumberFormat="1" applyFont="1" applyFill="1" applyAlignment="1">
      <alignment/>
    </xf>
    <xf numFmtId="49" fontId="0" fillId="49" borderId="0" xfId="0" applyNumberFormat="1" applyFont="1" applyFill="1" applyAlignment="1">
      <alignment/>
    </xf>
    <xf numFmtId="49" fontId="0" fillId="49" borderId="0" xfId="0" applyNumberFormat="1" applyFont="1" applyFill="1" applyAlignment="1">
      <alignment/>
    </xf>
    <xf numFmtId="49" fontId="0" fillId="49" borderId="0" xfId="0" applyNumberFormat="1" applyFill="1" applyBorder="1" applyAlignment="1">
      <alignment/>
    </xf>
    <xf numFmtId="49" fontId="0" fillId="49" borderId="0" xfId="0" applyNumberFormat="1" applyFont="1" applyFill="1" applyBorder="1" applyAlignment="1">
      <alignment/>
    </xf>
    <xf numFmtId="49" fontId="15" fillId="49" borderId="0" xfId="0" applyNumberFormat="1" applyFont="1" applyFill="1" applyAlignment="1">
      <alignment/>
    </xf>
    <xf numFmtId="49" fontId="18" fillId="49" borderId="0" xfId="0" applyNumberFormat="1" applyFont="1" applyFill="1" applyAlignment="1">
      <alignment/>
    </xf>
    <xf numFmtId="49" fontId="0" fillId="49" borderId="0" xfId="0" applyNumberFormat="1" applyFont="1" applyFill="1" applyAlignment="1">
      <alignment/>
    </xf>
    <xf numFmtId="49" fontId="0" fillId="49" borderId="0" xfId="0" applyNumberFormat="1" applyFont="1" applyFill="1" applyAlignment="1">
      <alignment horizontal="center"/>
    </xf>
    <xf numFmtId="49" fontId="3" fillId="49" borderId="0" xfId="0" applyNumberFormat="1" applyFont="1" applyFill="1" applyAlignment="1">
      <alignment/>
    </xf>
    <xf numFmtId="49" fontId="0" fillId="49" borderId="0" xfId="0" applyNumberFormat="1" applyFont="1" applyFill="1" applyBorder="1" applyAlignment="1">
      <alignment/>
    </xf>
    <xf numFmtId="49" fontId="0" fillId="49" borderId="20" xfId="0" applyNumberFormat="1" applyFont="1" applyFill="1" applyBorder="1" applyAlignment="1">
      <alignment/>
    </xf>
    <xf numFmtId="49" fontId="4" fillId="49" borderId="20" xfId="0" applyNumberFormat="1" applyFont="1" applyFill="1" applyBorder="1" applyAlignment="1" applyProtection="1">
      <alignment horizontal="center" vertical="center" wrapText="1"/>
      <protection/>
    </xf>
    <xf numFmtId="49" fontId="4" fillId="49" borderId="20" xfId="0" applyNumberFormat="1" applyFont="1" applyFill="1" applyBorder="1" applyAlignment="1">
      <alignment horizontal="center" vertical="center" wrapText="1"/>
    </xf>
    <xf numFmtId="49" fontId="31" fillId="49" borderId="20" xfId="0" applyNumberFormat="1" applyFont="1" applyFill="1" applyBorder="1" applyAlignment="1" applyProtection="1">
      <alignment horizontal="center" vertical="center"/>
      <protection/>
    </xf>
    <xf numFmtId="49" fontId="1" fillId="49" borderId="0" xfId="0" applyNumberFormat="1" applyFont="1" applyFill="1" applyBorder="1" applyAlignment="1">
      <alignment/>
    </xf>
    <xf numFmtId="49" fontId="60" fillId="49" borderId="0" xfId="0" applyNumberFormat="1" applyFont="1" applyFill="1" applyBorder="1" applyAlignment="1">
      <alignment/>
    </xf>
    <xf numFmtId="0" fontId="25" fillId="49" borderId="0" xfId="0" applyNumberFormat="1" applyFont="1" applyFill="1" applyBorder="1" applyAlignment="1">
      <alignment/>
    </xf>
    <xf numFmtId="0" fontId="25" fillId="49" borderId="0" xfId="0" applyNumberFormat="1" applyFont="1" applyFill="1" applyBorder="1" applyAlignment="1">
      <alignment horizontal="center" wrapText="1"/>
    </xf>
    <xf numFmtId="49" fontId="63" fillId="49" borderId="0" xfId="0" applyNumberFormat="1" applyFont="1" applyFill="1" applyBorder="1" applyAlignment="1">
      <alignment/>
    </xf>
    <xf numFmtId="0" fontId="29" fillId="49" borderId="0" xfId="0" applyNumberFormat="1" applyFont="1" applyFill="1" applyAlignment="1">
      <alignment/>
    </xf>
    <xf numFmtId="0" fontId="29" fillId="49" borderId="0" xfId="0" applyNumberFormat="1" applyFont="1" applyFill="1" applyAlignment="1">
      <alignment/>
    </xf>
    <xf numFmtId="49" fontId="29" fillId="49" borderId="0" xfId="0" applyNumberFormat="1" applyFont="1" applyFill="1" applyAlignment="1">
      <alignment/>
    </xf>
    <xf numFmtId="0" fontId="25" fillId="49" borderId="0" xfId="0" applyNumberFormat="1" applyFont="1" applyFill="1" applyAlignment="1">
      <alignment/>
    </xf>
    <xf numFmtId="0" fontId="29" fillId="49" borderId="0" xfId="0" applyNumberFormat="1" applyFont="1" applyFill="1" applyAlignment="1">
      <alignment wrapText="1"/>
    </xf>
    <xf numFmtId="49" fontId="4" fillId="49" borderId="0" xfId="0" applyNumberFormat="1" applyFont="1" applyFill="1" applyBorder="1" applyAlignment="1">
      <alignment/>
    </xf>
    <xf numFmtId="49" fontId="4" fillId="49" borderId="22" xfId="0" applyNumberFormat="1" applyFont="1" applyFill="1" applyBorder="1" applyAlignment="1">
      <alignment/>
    </xf>
    <xf numFmtId="49" fontId="102" fillId="49" borderId="0" xfId="0" applyNumberFormat="1" applyFont="1" applyFill="1" applyBorder="1" applyAlignment="1">
      <alignment/>
    </xf>
    <xf numFmtId="49" fontId="103" fillId="49" borderId="0" xfId="0" applyNumberFormat="1" applyFont="1" applyFill="1" applyBorder="1" applyAlignment="1">
      <alignment/>
    </xf>
    <xf numFmtId="49" fontId="29" fillId="49" borderId="0" xfId="0" applyNumberFormat="1" applyFont="1" applyFill="1" applyBorder="1" applyAlignment="1">
      <alignment/>
    </xf>
    <xf numFmtId="49" fontId="4" fillId="49" borderId="0" xfId="0" applyNumberFormat="1" applyFont="1" applyFill="1" applyBorder="1" applyAlignment="1">
      <alignment/>
    </xf>
    <xf numFmtId="49" fontId="13" fillId="0" borderId="0" xfId="0" applyNumberFormat="1" applyFont="1" applyFill="1" applyAlignment="1">
      <alignment/>
    </xf>
    <xf numFmtId="210" fontId="5" fillId="0" borderId="39" xfId="0" applyNumberFormat="1" applyFont="1" applyFill="1" applyBorder="1" applyAlignment="1" applyProtection="1">
      <alignment horizontal="center" vertical="center"/>
      <protection locked="0"/>
    </xf>
    <xf numFmtId="210" fontId="5" fillId="0" borderId="39" xfId="0" applyNumberFormat="1" applyFont="1" applyFill="1" applyBorder="1" applyAlignment="1">
      <alignment horizontal="left" vertical="center" wrapText="1"/>
    </xf>
    <xf numFmtId="210" fontId="8" fillId="0" borderId="39" xfId="0" applyNumberFormat="1" applyFont="1" applyFill="1" applyBorder="1" applyAlignment="1" applyProtection="1">
      <alignment horizontal="center" vertical="center"/>
      <protection locked="0"/>
    </xf>
    <xf numFmtId="210" fontId="8" fillId="0" borderId="39" xfId="0" applyNumberFormat="1" applyFont="1" applyFill="1" applyBorder="1" applyAlignment="1">
      <alignment horizontal="left" vertical="center" wrapText="1"/>
    </xf>
    <xf numFmtId="49" fontId="7" fillId="0" borderId="0" xfId="0" applyNumberFormat="1" applyFont="1" applyFill="1" applyAlignment="1">
      <alignment/>
    </xf>
    <xf numFmtId="49" fontId="4" fillId="0" borderId="0" xfId="0" applyNumberFormat="1" applyFont="1" applyFill="1" applyAlignment="1">
      <alignment/>
    </xf>
    <xf numFmtId="49" fontId="4" fillId="0" borderId="0" xfId="0" applyNumberFormat="1" applyFont="1" applyFill="1" applyBorder="1" applyAlignment="1">
      <alignment/>
    </xf>
    <xf numFmtId="49" fontId="4" fillId="0" borderId="0" xfId="0" applyNumberFormat="1" applyFont="1" applyFill="1" applyAlignment="1">
      <alignment horizontal="center"/>
    </xf>
    <xf numFmtId="49" fontId="7" fillId="0" borderId="0" xfId="0" applyNumberFormat="1" applyFont="1" applyFill="1" applyAlignment="1">
      <alignment/>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pplyProtection="1">
      <alignment horizontal="center" vertical="center"/>
      <protection/>
    </xf>
    <xf numFmtId="210" fontId="6" fillId="0" borderId="20" xfId="0" applyNumberFormat="1" applyFont="1" applyFill="1" applyBorder="1" applyAlignment="1" applyProtection="1">
      <alignment horizontal="center" vertical="center"/>
      <protection/>
    </xf>
    <xf numFmtId="9" fontId="6" fillId="0" borderId="20" xfId="146" applyNumberFormat="1" applyFont="1" applyFill="1" applyBorder="1" applyAlignment="1" applyProtection="1">
      <alignment horizontal="center" vertical="center"/>
      <protection/>
    </xf>
    <xf numFmtId="210" fontId="6" fillId="0" borderId="40" xfId="0" applyNumberFormat="1" applyFont="1" applyFill="1" applyBorder="1" applyAlignment="1" applyProtection="1">
      <alignment horizontal="center" vertical="center"/>
      <protection locked="0"/>
    </xf>
    <xf numFmtId="210" fontId="6" fillId="0" borderId="40" xfId="0" applyNumberFormat="1" applyFont="1" applyFill="1" applyBorder="1" applyAlignment="1" applyProtection="1">
      <alignment horizontal="left" vertical="center"/>
      <protection locked="0"/>
    </xf>
    <xf numFmtId="210" fontId="6" fillId="0" borderId="40" xfId="0" applyNumberFormat="1" applyFont="1" applyFill="1" applyBorder="1" applyAlignment="1" applyProtection="1">
      <alignment horizontal="center" vertical="center"/>
      <protection/>
    </xf>
    <xf numFmtId="9" fontId="6" fillId="0" borderId="40" xfId="146" applyFont="1" applyFill="1" applyBorder="1" applyAlignment="1" applyProtection="1">
      <alignment horizontal="center" vertical="center"/>
      <protection/>
    </xf>
    <xf numFmtId="210" fontId="5" fillId="0" borderId="39" xfId="0" applyNumberFormat="1" applyFont="1" applyFill="1" applyBorder="1" applyAlignment="1" applyProtection="1">
      <alignment horizontal="left" vertical="center"/>
      <protection locked="0"/>
    </xf>
    <xf numFmtId="210" fontId="6" fillId="0" borderId="39" xfId="0" applyNumberFormat="1" applyFont="1" applyFill="1" applyBorder="1" applyAlignment="1" applyProtection="1">
      <alignment horizontal="center" vertical="center"/>
      <protection/>
    </xf>
    <xf numFmtId="210" fontId="5" fillId="0" borderId="39" xfId="0" applyNumberFormat="1" applyFont="1" applyFill="1" applyBorder="1" applyAlignment="1" applyProtection="1">
      <alignment horizontal="center" vertical="center"/>
      <protection/>
    </xf>
    <xf numFmtId="210" fontId="5" fillId="0" borderId="39" xfId="0" applyNumberFormat="1" applyFont="1" applyFill="1" applyBorder="1" applyAlignment="1">
      <alignment horizontal="center" vertical="center"/>
    </xf>
    <xf numFmtId="9" fontId="5" fillId="0" borderId="39" xfId="146" applyFont="1" applyFill="1" applyBorder="1" applyAlignment="1" applyProtection="1">
      <alignment horizontal="center" vertical="center"/>
      <protection/>
    </xf>
    <xf numFmtId="210" fontId="6" fillId="0" borderId="39" xfId="0" applyNumberFormat="1" applyFont="1" applyFill="1" applyBorder="1" applyAlignment="1" applyProtection="1">
      <alignment horizontal="center" vertical="center"/>
      <protection locked="0"/>
    </xf>
    <xf numFmtId="210" fontId="6" fillId="0" borderId="39" xfId="0" applyNumberFormat="1" applyFont="1" applyFill="1" applyBorder="1" applyAlignment="1" applyProtection="1">
      <alignment horizontal="left" vertical="center"/>
      <protection locked="0"/>
    </xf>
    <xf numFmtId="210" fontId="6" fillId="0" borderId="41" xfId="0" applyNumberFormat="1" applyFont="1" applyFill="1" applyBorder="1" applyAlignment="1" applyProtection="1">
      <alignment horizontal="center" vertical="center"/>
      <protection/>
    </xf>
    <xf numFmtId="210" fontId="6" fillId="0" borderId="41" xfId="0" applyNumberFormat="1" applyFont="1" applyFill="1" applyBorder="1" applyAlignment="1">
      <alignment horizontal="center" vertical="center"/>
    </xf>
    <xf numFmtId="9" fontId="6" fillId="0" borderId="41" xfId="146" applyFont="1" applyFill="1" applyBorder="1" applyAlignment="1" applyProtection="1">
      <alignment horizontal="center" vertical="center"/>
      <protection/>
    </xf>
    <xf numFmtId="210" fontId="6" fillId="0" borderId="39" xfId="0" applyNumberFormat="1" applyFont="1" applyFill="1" applyBorder="1" applyAlignment="1" applyProtection="1">
      <alignment horizontal="left" vertical="center" wrapText="1"/>
      <protection locked="0"/>
    </xf>
    <xf numFmtId="210" fontId="6" fillId="0" borderId="42" xfId="0" applyNumberFormat="1" applyFont="1" applyFill="1" applyBorder="1" applyAlignment="1" applyProtection="1">
      <alignment horizontal="center" vertical="center"/>
      <protection/>
    </xf>
    <xf numFmtId="9" fontId="6" fillId="0" borderId="42" xfId="146" applyFont="1" applyFill="1" applyBorder="1" applyAlignment="1" applyProtection="1">
      <alignment horizontal="center" vertical="center"/>
      <protection/>
    </xf>
    <xf numFmtId="210" fontId="6" fillId="0" borderId="39" xfId="0" applyNumberFormat="1" applyFont="1" applyFill="1" applyBorder="1" applyAlignment="1">
      <alignment horizontal="center" vertical="center"/>
    </xf>
    <xf numFmtId="9" fontId="6" fillId="0" borderId="39" xfId="146" applyFont="1" applyFill="1" applyBorder="1" applyAlignment="1" applyProtection="1">
      <alignment horizontal="center" vertical="center"/>
      <protection/>
    </xf>
    <xf numFmtId="9" fontId="26" fillId="0" borderId="39" xfId="146" applyFont="1" applyFill="1" applyBorder="1" applyAlignment="1" applyProtection="1">
      <alignment horizontal="center" vertical="center"/>
      <protection/>
    </xf>
    <xf numFmtId="49" fontId="5" fillId="0" borderId="39" xfId="0" applyNumberFormat="1" applyFont="1" applyFill="1" applyBorder="1" applyAlignment="1" applyProtection="1">
      <alignment horizontal="center" vertical="center"/>
      <protection locked="0"/>
    </xf>
    <xf numFmtId="9" fontId="8" fillId="0" borderId="39" xfId="146" applyFont="1" applyFill="1" applyBorder="1" applyAlignment="1" applyProtection="1">
      <alignment horizontal="center" vertical="center"/>
      <protection/>
    </xf>
    <xf numFmtId="215" fontId="5" fillId="0" borderId="39" xfId="0" applyNumberFormat="1" applyFont="1" applyFill="1" applyBorder="1" applyAlignment="1" applyProtection="1">
      <alignment horizontal="center" vertical="center"/>
      <protection locked="0"/>
    </xf>
    <xf numFmtId="210" fontId="8" fillId="0" borderId="39" xfId="0" applyNumberFormat="1" applyFont="1" applyFill="1" applyBorder="1" applyAlignment="1" applyProtection="1">
      <alignment horizontal="center" vertical="center"/>
      <protection/>
    </xf>
    <xf numFmtId="210" fontId="5" fillId="0" borderId="43" xfId="0" applyNumberFormat="1" applyFont="1" applyFill="1" applyBorder="1" applyAlignment="1" applyProtection="1">
      <alignment horizontal="center" vertical="center"/>
      <protection locked="0"/>
    </xf>
    <xf numFmtId="210" fontId="5" fillId="0" borderId="43" xfId="0" applyNumberFormat="1" applyFont="1" applyFill="1" applyBorder="1" applyAlignment="1">
      <alignment horizontal="left" vertical="center" wrapText="1"/>
    </xf>
    <xf numFmtId="210" fontId="5" fillId="0" borderId="43" xfId="0" applyNumberFormat="1" applyFont="1" applyFill="1" applyBorder="1" applyAlignment="1" applyProtection="1">
      <alignment horizontal="center" vertical="center"/>
      <protection/>
    </xf>
    <xf numFmtId="9" fontId="5" fillId="0" borderId="43" xfId="146" applyFont="1" applyFill="1" applyBorder="1" applyAlignment="1" applyProtection="1">
      <alignment horizontal="center" vertical="center"/>
      <protection/>
    </xf>
    <xf numFmtId="0" fontId="29" fillId="0" borderId="0"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49" fontId="29" fillId="0" borderId="0" xfId="0" applyNumberFormat="1" applyFont="1" applyFill="1" applyAlignment="1">
      <alignment/>
    </xf>
    <xf numFmtId="211" fontId="105" fillId="0" borderId="40" xfId="0" applyNumberFormat="1" applyFont="1" applyFill="1" applyBorder="1" applyAlignment="1" applyProtection="1">
      <alignment horizontal="center" vertical="center" wrapText="1"/>
      <protection/>
    </xf>
    <xf numFmtId="211" fontId="105" fillId="0" borderId="40" xfId="0" applyNumberFormat="1" applyFont="1" applyFill="1" applyBorder="1" applyAlignment="1">
      <alignment horizontal="center" vertical="center" wrapText="1"/>
    </xf>
    <xf numFmtId="9" fontId="105" fillId="0" borderId="40" xfId="146" applyFont="1" applyFill="1" applyBorder="1" applyAlignment="1" applyProtection="1">
      <alignment horizontal="center" vertical="center" wrapText="1"/>
      <protection/>
    </xf>
    <xf numFmtId="210" fontId="26" fillId="0" borderId="39" xfId="0" applyNumberFormat="1" applyFont="1" applyFill="1" applyBorder="1" applyAlignment="1" applyProtection="1">
      <alignment horizontal="center" vertical="center"/>
      <protection locked="0"/>
    </xf>
    <xf numFmtId="210" fontId="26" fillId="0" borderId="39" xfId="0" applyNumberFormat="1" applyFont="1" applyFill="1" applyBorder="1" applyAlignment="1" applyProtection="1">
      <alignment horizontal="left" vertical="center"/>
      <protection locked="0"/>
    </xf>
    <xf numFmtId="211" fontId="105" fillId="0" borderId="39" xfId="0" applyNumberFormat="1" applyFont="1" applyFill="1" applyBorder="1" applyAlignment="1" applyProtection="1">
      <alignment horizontal="center" vertical="center" wrapText="1"/>
      <protection/>
    </xf>
    <xf numFmtId="9" fontId="105" fillId="0" borderId="39" xfId="146" applyFont="1" applyFill="1" applyBorder="1" applyAlignment="1" applyProtection="1">
      <alignment horizontal="center" vertical="center" wrapText="1"/>
      <protection/>
    </xf>
    <xf numFmtId="210" fontId="8" fillId="0" borderId="39" xfId="0" applyNumberFormat="1" applyFont="1" applyFill="1" applyBorder="1" applyAlignment="1" applyProtection="1">
      <alignment horizontal="left" vertical="center"/>
      <protection locked="0"/>
    </xf>
    <xf numFmtId="211" fontId="104" fillId="0" borderId="39" xfId="0" applyNumberFormat="1" applyFont="1" applyFill="1" applyBorder="1" applyAlignment="1" applyProtection="1">
      <alignment horizontal="center" vertical="center" wrapText="1"/>
      <protection/>
    </xf>
    <xf numFmtId="210" fontId="104" fillId="0" borderId="39" xfId="0" applyNumberFormat="1" applyFont="1" applyFill="1" applyBorder="1" applyAlignment="1" applyProtection="1">
      <alignment horizontal="center" vertical="center" wrapText="1"/>
      <protection/>
    </xf>
    <xf numFmtId="9" fontId="104" fillId="0" borderId="39" xfId="146" applyFont="1" applyFill="1" applyBorder="1" applyAlignment="1" applyProtection="1">
      <alignment horizontal="center" vertical="center" wrapText="1"/>
      <protection/>
    </xf>
    <xf numFmtId="210" fontId="24" fillId="0" borderId="39" xfId="0" applyNumberFormat="1" applyFont="1" applyFill="1" applyBorder="1" applyAlignment="1" applyProtection="1">
      <alignment horizontal="center" vertical="center"/>
      <protection/>
    </xf>
    <xf numFmtId="210" fontId="24" fillId="0" borderId="39" xfId="146" applyNumberFormat="1" applyFont="1" applyFill="1" applyBorder="1" applyAlignment="1" applyProtection="1">
      <alignment horizontal="center" vertical="center"/>
      <protection/>
    </xf>
    <xf numFmtId="210" fontId="26" fillId="0" borderId="39" xfId="0" applyNumberFormat="1" applyFont="1" applyFill="1" applyBorder="1" applyAlignment="1" applyProtection="1">
      <alignment horizontal="left" vertical="center" wrapText="1"/>
      <protection locked="0"/>
    </xf>
    <xf numFmtId="211" fontId="104" fillId="0" borderId="39" xfId="0" applyNumberFormat="1" applyFont="1" applyFill="1" applyBorder="1" applyAlignment="1">
      <alignment horizontal="center" vertical="center" wrapText="1"/>
    </xf>
    <xf numFmtId="211" fontId="105" fillId="0" borderId="39" xfId="0" applyNumberFormat="1" applyFont="1" applyFill="1" applyBorder="1" applyAlignment="1">
      <alignment horizontal="center" vertical="center" wrapText="1"/>
    </xf>
    <xf numFmtId="49" fontId="8" fillId="0" borderId="39" xfId="0" applyNumberFormat="1" applyFont="1" applyFill="1" applyBorder="1" applyAlignment="1" applyProtection="1">
      <alignment horizontal="center" vertical="center"/>
      <protection locked="0"/>
    </xf>
    <xf numFmtId="211" fontId="104" fillId="0" borderId="39" xfId="0" applyNumberFormat="1" applyFont="1" applyFill="1" applyBorder="1" applyAlignment="1" applyProtection="1">
      <alignment horizontal="right" vertical="center"/>
      <protection/>
    </xf>
    <xf numFmtId="210" fontId="8" fillId="0" borderId="43" xfId="0" applyNumberFormat="1" applyFont="1" applyFill="1" applyBorder="1" applyAlignment="1" applyProtection="1">
      <alignment horizontal="center" vertical="center"/>
      <protection locked="0"/>
    </xf>
    <xf numFmtId="211" fontId="104" fillId="0" borderId="43" xfId="0" applyNumberFormat="1" applyFont="1" applyFill="1" applyBorder="1" applyAlignment="1" applyProtection="1">
      <alignment horizontal="left" vertical="center" wrapText="1"/>
      <protection/>
    </xf>
    <xf numFmtId="211" fontId="104" fillId="0" borderId="43" xfId="0" applyNumberFormat="1" applyFont="1" applyFill="1" applyBorder="1" applyAlignment="1" applyProtection="1">
      <alignment horizontal="center" vertical="center" wrapText="1"/>
      <protection/>
    </xf>
    <xf numFmtId="9" fontId="104" fillId="0" borderId="43" xfId="146" applyFont="1" applyFill="1" applyBorder="1" applyAlignment="1" applyProtection="1">
      <alignment horizontal="center" vertical="center" wrapText="1"/>
      <protection/>
    </xf>
    <xf numFmtId="211" fontId="105" fillId="0" borderId="44" xfId="0" applyNumberFormat="1" applyFont="1" applyFill="1" applyBorder="1" applyAlignment="1" applyProtection="1">
      <alignment horizontal="center" vertical="center" wrapText="1"/>
      <protection/>
    </xf>
    <xf numFmtId="211" fontId="105" fillId="0" borderId="42" xfId="0" applyNumberFormat="1" applyFont="1" applyFill="1" applyBorder="1" applyAlignment="1" applyProtection="1">
      <alignment horizontal="center" vertical="center" wrapText="1"/>
      <protection/>
    </xf>
    <xf numFmtId="210" fontId="24" fillId="0" borderId="39" xfId="0" applyNumberFormat="1" applyFont="1" applyFill="1" applyBorder="1" applyAlignment="1">
      <alignment horizontal="center"/>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25" fillId="0" borderId="0" xfId="137" applyNumberFormat="1" applyFont="1" applyBorder="1" applyAlignment="1">
      <alignment horizontal="center" wrapText="1"/>
      <protection/>
    </xf>
    <xf numFmtId="49" fontId="66" fillId="0" borderId="0" xfId="137" applyNumberFormat="1" applyFont="1" applyBorder="1" applyAlignment="1">
      <alignment horizontal="center" wrapText="1"/>
      <protection/>
    </xf>
    <xf numFmtId="49" fontId="41" fillId="0" borderId="0" xfId="137" applyNumberFormat="1" applyFont="1" applyBorder="1" applyAlignment="1">
      <alignment horizontal="center" wrapText="1"/>
      <protection/>
    </xf>
    <xf numFmtId="49" fontId="7" fillId="0" borderId="26" xfId="137" applyNumberFormat="1" applyFont="1" applyBorder="1" applyAlignment="1">
      <alignment horizontal="center" vertical="center" wrapText="1"/>
      <protection/>
    </xf>
    <xf numFmtId="49" fontId="7" fillId="0" borderId="46" xfId="137" applyNumberFormat="1" applyFont="1" applyBorder="1" applyAlignment="1">
      <alignment horizontal="center" vertical="center" wrapText="1"/>
      <protection/>
    </xf>
    <xf numFmtId="49" fontId="7" fillId="0" borderId="25" xfId="137" applyNumberFormat="1" applyFont="1" applyBorder="1" applyAlignment="1">
      <alignment horizontal="center" vertical="center" wrapText="1"/>
      <protection/>
    </xf>
    <xf numFmtId="49" fontId="7" fillId="0" borderId="26" xfId="137" applyNumberFormat="1" applyFont="1" applyFill="1" applyBorder="1" applyAlignment="1">
      <alignment horizontal="center" vertical="center" wrapText="1"/>
      <protection/>
    </xf>
    <xf numFmtId="49" fontId="28"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35" fillId="47" borderId="38" xfId="137" applyNumberFormat="1" applyFont="1" applyFill="1" applyBorder="1" applyAlignment="1" applyProtection="1">
      <alignment horizontal="center" vertical="center" wrapText="1"/>
      <protection/>
    </xf>
    <xf numFmtId="3" fontId="35" fillId="47" borderId="23" xfId="137" applyNumberFormat="1" applyFont="1" applyFill="1" applyBorder="1" applyAlignment="1" applyProtection="1">
      <alignment horizontal="center" vertical="center" wrapText="1"/>
      <protection/>
    </xf>
    <xf numFmtId="49" fontId="7" fillId="0" borderId="20" xfId="137" applyNumberFormat="1" applyFont="1" applyFill="1" applyBorder="1" applyAlignment="1" applyProtection="1">
      <alignment horizontal="center" vertical="center" wrapText="1"/>
      <protection/>
    </xf>
    <xf numFmtId="3" fontId="7" fillId="47" borderId="21" xfId="137" applyNumberFormat="1" applyFont="1" applyFill="1" applyBorder="1" applyAlignment="1" applyProtection="1">
      <alignment horizontal="center" vertical="center" wrapText="1"/>
      <protection/>
    </xf>
    <xf numFmtId="3" fontId="7" fillId="47" borderId="23" xfId="137" applyNumberFormat="1" applyFont="1" applyFill="1" applyBorder="1" applyAlignment="1" applyProtection="1">
      <alignment horizontal="center" vertical="center" wrapText="1"/>
      <protection/>
    </xf>
    <xf numFmtId="49" fontId="0" fillId="0" borderId="0" xfId="137" applyNumberFormat="1" applyFont="1" applyAlignment="1">
      <alignment horizontal="left"/>
      <protection/>
    </xf>
    <xf numFmtId="49" fontId="34" fillId="0" borderId="0" xfId="137" applyNumberFormat="1" applyFont="1" applyAlignment="1">
      <alignment horizontal="center"/>
      <protection/>
    </xf>
    <xf numFmtId="49" fontId="29" fillId="0" borderId="0" xfId="137" applyNumberFormat="1" applyFont="1" applyAlignment="1">
      <alignment horizontal="center" wrapText="1"/>
      <protection/>
    </xf>
    <xf numFmtId="49" fontId="25" fillId="0" borderId="0" xfId="137" applyNumberFormat="1" applyFont="1" applyAlignment="1">
      <alignment horizontal="center"/>
      <protection/>
    </xf>
    <xf numFmtId="0" fontId="16" fillId="0" borderId="20" xfId="137" applyNumberFormat="1" applyFont="1" applyBorder="1" applyAlignment="1">
      <alignment horizontal="center" vertical="center" wrapText="1"/>
      <protection/>
    </xf>
    <xf numFmtId="49" fontId="32" fillId="0" borderId="0" xfId="137" applyNumberFormat="1" applyFont="1" applyBorder="1" applyAlignment="1">
      <alignment horizontal="center" wrapText="1"/>
      <protection/>
    </xf>
    <xf numFmtId="0" fontId="56" fillId="3" borderId="26" xfId="137" applyNumberFormat="1" applyFont="1" applyFill="1" applyBorder="1" applyAlignment="1">
      <alignment horizontal="center" vertical="center" wrapText="1"/>
      <protection/>
    </xf>
    <xf numFmtId="0" fontId="56" fillId="3" borderId="25" xfId="137" applyNumberFormat="1" applyFont="1" applyFill="1" applyBorder="1" applyAlignment="1">
      <alignment horizontal="center" vertical="center" wrapText="1"/>
      <protection/>
    </xf>
    <xf numFmtId="49" fontId="3"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18" fillId="0" borderId="22" xfId="137" applyNumberFormat="1" applyFont="1" applyFill="1" applyBorder="1" applyAlignment="1">
      <alignment horizontal="center" vertical="center"/>
      <protection/>
    </xf>
    <xf numFmtId="49" fontId="7" fillId="0" borderId="20" xfId="137" applyNumberFormat="1" applyFont="1" applyFill="1" applyBorder="1" applyAlignment="1">
      <alignment horizontal="center" vertical="center" wrapText="1"/>
      <protection/>
    </xf>
    <xf numFmtId="49" fontId="18" fillId="0" borderId="0" xfId="137" applyNumberFormat="1" applyFont="1" applyAlignment="1">
      <alignment horizontal="left"/>
      <protection/>
    </xf>
    <xf numFmtId="49" fontId="14" fillId="47" borderId="0" xfId="137" applyNumberFormat="1" applyFont="1" applyFill="1" applyAlignment="1">
      <alignment horizontal="center" vertical="center" wrapText="1"/>
      <protection/>
    </xf>
    <xf numFmtId="49" fontId="3" fillId="0" borderId="0" xfId="137" applyNumberFormat="1" applyFont="1" applyAlignment="1">
      <alignment horizontal="lef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49" fontId="7" fillId="0" borderId="25" xfId="137" applyNumberFormat="1" applyFont="1" applyFill="1" applyBorder="1" applyAlignment="1">
      <alignment horizontal="center" vertical="center" wrapText="1"/>
      <protection/>
    </xf>
    <xf numFmtId="0" fontId="7" fillId="0" borderId="35" xfId="137" applyNumberFormat="1" applyFont="1" applyBorder="1" applyAlignment="1">
      <alignment horizontal="center" vertical="center" wrapText="1"/>
      <protection/>
    </xf>
    <xf numFmtId="0" fontId="7" fillId="0" borderId="36" xfId="137" applyNumberFormat="1" applyFont="1" applyBorder="1" applyAlignment="1">
      <alignment horizontal="center" vertical="center" wrapText="1"/>
      <protection/>
    </xf>
    <xf numFmtId="0" fontId="7" fillId="0" borderId="24" xfId="137" applyNumberFormat="1" applyFont="1" applyBorder="1" applyAlignment="1">
      <alignment horizontal="center" vertical="center" wrapText="1"/>
      <protection/>
    </xf>
    <xf numFmtId="0" fontId="7" fillId="0" borderId="45" xfId="137" applyNumberFormat="1" applyFont="1" applyBorder="1" applyAlignment="1">
      <alignment horizontal="center" vertical="center" wrapText="1"/>
      <protection/>
    </xf>
    <xf numFmtId="49" fontId="7" fillId="44" borderId="26" xfId="137" applyNumberFormat="1" applyFont="1" applyFill="1" applyBorder="1" applyAlignment="1">
      <alignment horizontal="center" vertical="center"/>
      <protection/>
    </xf>
    <xf numFmtId="49" fontId="7" fillId="44" borderId="25" xfId="137" applyNumberFormat="1" applyFont="1" applyFill="1" applyBorder="1" applyAlignment="1">
      <alignment horizontal="center" vertical="center"/>
      <protection/>
    </xf>
    <xf numFmtId="0" fontId="57" fillId="3" borderId="26" xfId="137" applyNumberFormat="1" applyFont="1" applyFill="1" applyBorder="1" applyAlignment="1">
      <alignment horizontal="center" vertical="center" wrapText="1"/>
      <protection/>
    </xf>
    <xf numFmtId="0" fontId="57" fillId="3" borderId="25" xfId="137" applyNumberFormat="1" applyFont="1" applyFill="1" applyBorder="1" applyAlignment="1">
      <alignment horizontal="center" vertical="center" wrapText="1"/>
      <protection/>
    </xf>
    <xf numFmtId="49" fontId="3" fillId="0" borderId="0" xfId="137" applyNumberFormat="1" applyFont="1" applyFill="1" applyAlignment="1">
      <alignment horizontal="left"/>
      <protection/>
    </xf>
    <xf numFmtId="49" fontId="6" fillId="0" borderId="20" xfId="137" applyNumberFormat="1" applyFont="1" applyFill="1" applyBorder="1" applyAlignment="1">
      <alignment horizontal="center" vertical="center" wrapText="1"/>
      <protection/>
    </xf>
    <xf numFmtId="49" fontId="6" fillId="0" borderId="26" xfId="137" applyNumberFormat="1" applyFont="1" applyFill="1" applyBorder="1" applyAlignment="1">
      <alignment horizontal="center" vertical="center" wrapText="1"/>
      <protection/>
    </xf>
    <xf numFmtId="49" fontId="6" fillId="0" borderId="46" xfId="137" applyNumberFormat="1" applyFont="1" applyFill="1" applyBorder="1" applyAlignment="1">
      <alignment horizontal="center" vertical="center" wrapText="1"/>
      <protection/>
    </xf>
    <xf numFmtId="49" fontId="6" fillId="0" borderId="25" xfId="137" applyNumberFormat="1" applyFont="1" applyFill="1" applyBorder="1" applyAlignment="1">
      <alignment horizontal="center" vertical="center" wrapText="1"/>
      <protection/>
    </xf>
    <xf numFmtId="49" fontId="18"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3" fillId="0" borderId="0" xfId="137" applyNumberFormat="1" applyFont="1" applyFill="1" applyAlignment="1">
      <alignment horizontal="center" vertical="top" wrapText="1"/>
      <protection/>
    </xf>
    <xf numFmtId="49" fontId="7" fillId="44" borderId="26" xfId="137" applyNumberFormat="1" applyFont="1" applyFill="1" applyBorder="1" applyAlignment="1">
      <alignment horizontal="center"/>
      <protection/>
    </xf>
    <xf numFmtId="49" fontId="7" fillId="44" borderId="25" xfId="137" applyNumberFormat="1" applyFont="1" applyFill="1" applyBorder="1" applyAlignment="1">
      <alignment horizontal="center"/>
      <protection/>
    </xf>
    <xf numFmtId="49" fontId="21" fillId="0" borderId="26" xfId="137" applyNumberFormat="1" applyFont="1" applyFill="1" applyBorder="1" applyAlignment="1">
      <alignment horizontal="center" vertical="center" wrapText="1"/>
      <protection/>
    </xf>
    <xf numFmtId="49" fontId="21" fillId="0" borderId="25" xfId="137" applyNumberFormat="1" applyFont="1" applyFill="1" applyBorder="1" applyAlignment="1">
      <alignment horizontal="center" vertical="center" wrapText="1"/>
      <protection/>
    </xf>
    <xf numFmtId="0" fontId="6" fillId="0" borderId="35" xfId="137" applyNumberFormat="1" applyFont="1" applyFill="1" applyBorder="1" applyAlignment="1">
      <alignment horizontal="center" vertical="center" wrapText="1"/>
      <protection/>
    </xf>
    <xf numFmtId="0" fontId="6" fillId="0" borderId="36" xfId="137" applyNumberFormat="1" applyFont="1" applyFill="1" applyBorder="1" applyAlignment="1">
      <alignment horizontal="center" vertical="center" wrapText="1"/>
      <protection/>
    </xf>
    <xf numFmtId="0" fontId="6" fillId="0" borderId="24" xfId="137" applyNumberFormat="1" applyFont="1" applyFill="1" applyBorder="1" applyAlignment="1">
      <alignment horizontal="center" vertical="center" wrapText="1"/>
      <protection/>
    </xf>
    <xf numFmtId="0" fontId="6" fillId="0" borderId="45" xfId="137" applyNumberFormat="1" applyFont="1" applyFill="1" applyBorder="1" applyAlignment="1">
      <alignment horizontal="center" vertical="center" wrapText="1"/>
      <protection/>
    </xf>
    <xf numFmtId="0" fontId="6" fillId="0" borderId="27" xfId="137" applyNumberFormat="1" applyFont="1" applyFill="1" applyBorder="1" applyAlignment="1">
      <alignment horizontal="center" vertical="center" wrapText="1"/>
      <protection/>
    </xf>
    <xf numFmtId="0" fontId="6" fillId="0" borderId="37" xfId="137" applyNumberFormat="1" applyFont="1" applyFill="1" applyBorder="1" applyAlignment="1">
      <alignment horizontal="center" vertical="center" wrapText="1"/>
      <protection/>
    </xf>
    <xf numFmtId="49" fontId="6" fillId="0" borderId="38" xfId="137" applyNumberFormat="1" applyFont="1" applyFill="1" applyBorder="1" applyAlignment="1">
      <alignment horizontal="center" vertical="center" wrapText="1"/>
      <protection/>
    </xf>
    <xf numFmtId="49" fontId="6" fillId="0" borderId="23"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3" fillId="0" borderId="0" xfId="137" applyNumberFormat="1" applyFont="1" applyFill="1" applyBorder="1" applyAlignment="1">
      <alignment horizontal="left"/>
      <protection/>
    </xf>
    <xf numFmtId="49" fontId="3"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6" fillId="0" borderId="22" xfId="137" applyNumberFormat="1" applyFont="1" applyFill="1" applyBorder="1" applyAlignment="1">
      <alignment horizontal="center" vertical="center" wrapText="1"/>
      <protection/>
    </xf>
    <xf numFmtId="49" fontId="3" fillId="0" borderId="20" xfId="137" applyNumberFormat="1" applyFont="1" applyFill="1" applyBorder="1" applyAlignment="1">
      <alignment horizontal="center"/>
      <protection/>
    </xf>
    <xf numFmtId="49" fontId="15" fillId="0" borderId="0"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center" wrapText="1"/>
      <protection/>
    </xf>
    <xf numFmtId="49" fontId="15" fillId="0" borderId="0" xfId="137" applyNumberFormat="1" applyFont="1" applyFill="1" applyBorder="1" applyAlignment="1">
      <alignment horizontal="center" wrapText="1"/>
      <protection/>
    </xf>
    <xf numFmtId="49" fontId="68" fillId="3" borderId="26" xfId="137" applyNumberFormat="1" applyFont="1" applyFill="1" applyBorder="1" applyAlignment="1">
      <alignment horizontal="center" vertical="center" wrapText="1"/>
      <protection/>
    </xf>
    <xf numFmtId="49" fontId="68" fillId="3" borderId="25" xfId="137" applyNumberFormat="1" applyFont="1" applyFill="1" applyBorder="1" applyAlignment="1">
      <alignment horizontal="center" vertical="center" wrapText="1"/>
      <protection/>
    </xf>
    <xf numFmtId="49" fontId="69" fillId="3" borderId="26" xfId="137" applyNumberFormat="1" applyFont="1" applyFill="1" applyBorder="1" applyAlignment="1">
      <alignment horizontal="center" vertical="center" wrapText="1"/>
      <protection/>
    </xf>
    <xf numFmtId="49" fontId="69" fillId="3" borderId="25" xfId="137" applyNumberFormat="1" applyFont="1" applyFill="1" applyBorder="1" applyAlignment="1">
      <alignment horizontal="center" vertical="center" wrapText="1"/>
      <protection/>
    </xf>
    <xf numFmtId="49" fontId="72" fillId="0" borderId="0" xfId="137" applyNumberFormat="1" applyFont="1" applyFill="1" applyAlignment="1">
      <alignment horizontal="center"/>
      <protection/>
    </xf>
    <xf numFmtId="49" fontId="18" fillId="0" borderId="0" xfId="137" applyNumberFormat="1" applyFont="1" applyFill="1" applyAlignment="1">
      <alignment horizontal="center"/>
      <protection/>
    </xf>
    <xf numFmtId="49" fontId="13" fillId="0" borderId="0" xfId="137" applyNumberFormat="1" applyFont="1" applyFill="1" applyAlignment="1">
      <alignment horizontal="left" wrapText="1"/>
      <protection/>
    </xf>
    <xf numFmtId="49" fontId="13" fillId="0" borderId="0" xfId="137" applyNumberFormat="1" applyFont="1" applyFill="1" applyAlignment="1">
      <alignment horizontal="center" wrapText="1"/>
      <protection/>
    </xf>
    <xf numFmtId="0" fontId="3" fillId="0" borderId="0" xfId="137" applyFont="1" applyAlignment="1">
      <alignment horizontal="center"/>
      <protection/>
    </xf>
    <xf numFmtId="49" fontId="3" fillId="47" borderId="0" xfId="137" applyNumberFormat="1" applyFont="1" applyFill="1" applyAlignment="1">
      <alignment horizontal="center"/>
      <protection/>
    </xf>
    <xf numFmtId="49" fontId="25" fillId="0" borderId="0" xfId="137" applyNumberFormat="1" applyFont="1" applyBorder="1" applyAlignment="1">
      <alignment horizontal="center"/>
      <protection/>
    </xf>
    <xf numFmtId="49" fontId="20" fillId="0" borderId="20" xfId="137" applyNumberFormat="1" applyFont="1" applyFill="1" applyBorder="1" applyAlignment="1">
      <alignment horizontal="center" vertical="center" wrapText="1"/>
      <protection/>
    </xf>
    <xf numFmtId="49" fontId="3" fillId="0" borderId="20" xfId="137" applyNumberFormat="1" applyFont="1" applyBorder="1" applyAlignment="1">
      <alignment horizontal="center"/>
      <protection/>
    </xf>
    <xf numFmtId="49" fontId="3" fillId="0" borderId="20" xfId="137" applyNumberFormat="1" applyFont="1" applyFill="1" applyBorder="1" applyAlignment="1">
      <alignment horizontal="center" vertical="center" wrapText="1"/>
      <protection/>
    </xf>
    <xf numFmtId="49" fontId="32" fillId="0" borderId="0" xfId="137" applyNumberFormat="1" applyFont="1" applyBorder="1" applyAlignment="1">
      <alignment horizontal="center"/>
      <protection/>
    </xf>
    <xf numFmtId="49" fontId="0" fillId="0" borderId="0" xfId="137" applyNumberFormat="1" applyFont="1" applyAlignment="1">
      <alignment horizontal="left" wrapText="1"/>
      <protection/>
    </xf>
    <xf numFmtId="49" fontId="7" fillId="0" borderId="35" xfId="137" applyNumberFormat="1" applyFont="1" applyFill="1" applyBorder="1" applyAlignment="1">
      <alignment horizontal="center" vertical="center" wrapText="1"/>
      <protection/>
    </xf>
    <xf numFmtId="49" fontId="7" fillId="0" borderId="36" xfId="137" applyNumberFormat="1" applyFont="1" applyFill="1" applyBorder="1" applyAlignment="1">
      <alignment horizontal="center" vertical="center" wrapText="1"/>
      <protection/>
    </xf>
    <xf numFmtId="49" fontId="7" fillId="0" borderId="24" xfId="137" applyNumberFormat="1" applyFont="1" applyFill="1" applyBorder="1" applyAlignment="1">
      <alignment horizontal="center" vertical="center" wrapText="1"/>
      <protection/>
    </xf>
    <xf numFmtId="49" fontId="7" fillId="0" borderId="45" xfId="137" applyNumberFormat="1" applyFont="1" applyFill="1" applyBorder="1" applyAlignment="1">
      <alignment horizontal="center" vertical="center" wrapText="1"/>
      <protection/>
    </xf>
    <xf numFmtId="49" fontId="7" fillId="0" borderId="27" xfId="137" applyNumberFormat="1" applyFont="1" applyFill="1" applyBorder="1" applyAlignment="1">
      <alignment horizontal="center" vertical="center" wrapText="1"/>
      <protection/>
    </xf>
    <xf numFmtId="49" fontId="7" fillId="0" borderId="37" xfId="137" applyNumberFormat="1" applyFont="1" applyFill="1" applyBorder="1" applyAlignment="1">
      <alignment horizontal="center" vertical="center" wrapText="1"/>
      <protection/>
    </xf>
    <xf numFmtId="49" fontId="57" fillId="3" borderId="26" xfId="137" applyNumberFormat="1" applyFont="1" applyFill="1" applyBorder="1" applyAlignment="1">
      <alignment horizontal="center" wrapText="1"/>
      <protection/>
    </xf>
    <xf numFmtId="49" fontId="57" fillId="3" borderId="25" xfId="137" applyNumberFormat="1" applyFont="1" applyFill="1" applyBorder="1" applyAlignment="1">
      <alignment horizontal="center" wrapText="1"/>
      <protection/>
    </xf>
    <xf numFmtId="49" fontId="56" fillId="3" borderId="26" xfId="137" applyNumberFormat="1" applyFont="1" applyFill="1" applyBorder="1" applyAlignment="1">
      <alignment horizontal="center" wrapText="1"/>
      <protection/>
    </xf>
    <xf numFmtId="49" fontId="56" fillId="3" borderId="25" xfId="137" applyNumberFormat="1" applyFont="1" applyFill="1" applyBorder="1" applyAlignment="1">
      <alignment horizontal="center" wrapText="1"/>
      <protection/>
    </xf>
    <xf numFmtId="49" fontId="14" fillId="0" borderId="0" xfId="137" applyNumberFormat="1" applyFont="1" applyAlignment="1">
      <alignment horizontal="center" wrapText="1"/>
      <protection/>
    </xf>
    <xf numFmtId="49" fontId="18" fillId="0" borderId="22" xfId="137" applyNumberFormat="1" applyFont="1" applyBorder="1" applyAlignment="1">
      <alignment horizontal="left"/>
      <protection/>
    </xf>
    <xf numFmtId="49" fontId="18" fillId="0" borderId="0" xfId="137" applyNumberFormat="1" applyFont="1" applyAlignment="1">
      <alignment horizontal="center"/>
      <protection/>
    </xf>
    <xf numFmtId="49" fontId="18" fillId="0" borderId="0" xfId="137" applyNumberFormat="1" applyFont="1" applyBorder="1" applyAlignment="1">
      <alignment horizontal="left"/>
      <protection/>
    </xf>
    <xf numFmtId="49" fontId="3" fillId="0" borderId="0" xfId="137" applyNumberFormat="1" applyFont="1" applyAlignment="1">
      <alignment horizontal="left" wrapText="1"/>
      <protection/>
    </xf>
    <xf numFmtId="49" fontId="0" fillId="0" borderId="0" xfId="137" applyNumberFormat="1" applyFont="1" applyAlignment="1">
      <alignment/>
      <protection/>
    </xf>
    <xf numFmtId="49" fontId="13" fillId="0" borderId="0" xfId="137" applyNumberFormat="1" applyFont="1" applyBorder="1" applyAlignment="1">
      <alignment wrapText="1"/>
      <protection/>
    </xf>
    <xf numFmtId="49" fontId="13" fillId="0" borderId="0" xfId="137" applyNumberFormat="1" applyFont="1" applyBorder="1" applyAlignment="1">
      <alignment horizontal="center" wrapText="1"/>
      <protection/>
    </xf>
    <xf numFmtId="49" fontId="7" fillId="44" borderId="26" xfId="137" applyNumberFormat="1" applyFont="1" applyFill="1" applyBorder="1" applyAlignment="1">
      <alignment horizontal="center" vertical="center" wrapText="1"/>
      <protection/>
    </xf>
    <xf numFmtId="49" fontId="7" fillId="44" borderId="25" xfId="137" applyNumberFormat="1" applyFont="1" applyFill="1" applyBorder="1" applyAlignment="1">
      <alignment horizontal="center" vertical="center" wrapText="1"/>
      <protection/>
    </xf>
    <xf numFmtId="49" fontId="16" fillId="0" borderId="26" xfId="137" applyNumberFormat="1" applyFont="1" applyBorder="1" applyAlignment="1">
      <alignment horizontal="center" wrapText="1"/>
      <protection/>
    </xf>
    <xf numFmtId="49" fontId="16" fillId="0" borderId="25" xfId="137" applyNumberFormat="1" applyFont="1" applyBorder="1" applyAlignment="1">
      <alignment horizontal="center" wrapText="1"/>
      <protection/>
    </xf>
    <xf numFmtId="49" fontId="29" fillId="0" borderId="0" xfId="137" applyNumberFormat="1" applyFont="1" applyBorder="1" applyAlignment="1">
      <alignment horizontal="center" wrapText="1"/>
      <protection/>
    </xf>
    <xf numFmtId="49" fontId="29" fillId="0" borderId="0" xfId="137" applyNumberFormat="1" applyFont="1" applyAlignment="1">
      <alignment horizontal="center"/>
      <protection/>
    </xf>
    <xf numFmtId="49" fontId="6" fillId="0" borderId="20" xfId="139" applyNumberFormat="1" applyFont="1" applyFill="1" applyBorder="1" applyAlignment="1">
      <alignment horizontal="center" vertical="center" wrapText="1"/>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5"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6" fillId="0" borderId="4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4"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7" fillId="3" borderId="26" xfId="139" applyNumberFormat="1" applyFont="1" applyFill="1" applyBorder="1" applyAlignment="1">
      <alignment horizontal="center" vertical="center" wrapText="1"/>
      <protection/>
    </xf>
    <xf numFmtId="49" fontId="87" fillId="3" borderId="25" xfId="139" applyNumberFormat="1" applyFont="1" applyFill="1" applyBorder="1" applyAlignment="1">
      <alignment horizontal="center" vertical="center" wrapText="1"/>
      <protection/>
    </xf>
    <xf numFmtId="49" fontId="29" fillId="0" borderId="0" xfId="139" applyNumberFormat="1" applyFont="1" applyAlignment="1">
      <alignment horizontal="center"/>
      <protection/>
    </xf>
    <xf numFmtId="0" fontId="25" fillId="47" borderId="0" xfId="139" applyFont="1" applyFill="1" applyBorder="1" applyAlignment="1">
      <alignment horizontal="center"/>
      <protection/>
    </xf>
    <xf numFmtId="49" fontId="32"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77" fillId="4" borderId="21" xfId="139" applyNumberFormat="1" applyFont="1" applyFill="1" applyBorder="1" applyAlignment="1">
      <alignment horizontal="center" vertical="center" wrapText="1"/>
      <protection/>
    </xf>
    <xf numFmtId="49" fontId="77" fillId="4" borderId="38" xfId="139" applyNumberFormat="1" applyFont="1" applyFill="1" applyBorder="1" applyAlignment="1">
      <alignment horizontal="center" vertical="center" wrapText="1"/>
      <protection/>
    </xf>
    <xf numFmtId="49" fontId="77"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5" fillId="0" borderId="26" xfId="139" applyNumberFormat="1" applyFont="1" applyBorder="1" applyAlignment="1">
      <alignment horizontal="center" vertical="center" wrapText="1"/>
      <protection/>
    </xf>
    <xf numFmtId="49" fontId="85" fillId="0" borderId="25" xfId="139" applyNumberFormat="1" applyFont="1" applyBorder="1" applyAlignment="1">
      <alignment horizontal="center" vertical="center" wrapText="1"/>
      <protection/>
    </xf>
    <xf numFmtId="49" fontId="32" fillId="0" borderId="0" xfId="139" applyNumberFormat="1" applyFont="1" applyBorder="1" applyAlignment="1">
      <alignment horizontal="center" wrapText="1"/>
      <protection/>
    </xf>
    <xf numFmtId="49" fontId="6" fillId="0" borderId="21" xfId="139" applyNumberFormat="1" applyFont="1" applyFill="1" applyBorder="1" applyAlignment="1">
      <alignment horizontal="center" vertical="center" wrapText="1"/>
      <protection/>
    </xf>
    <xf numFmtId="49" fontId="6" fillId="0" borderId="38"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2" fillId="0" borderId="0" xfId="139" applyNumberFormat="1" applyFont="1" applyBorder="1" applyAlignment="1">
      <alignment horizontal="center"/>
      <protection/>
    </xf>
    <xf numFmtId="3" fontId="0" fillId="47" borderId="0" xfId="139" applyNumberFormat="1" applyFont="1" applyFill="1" applyBorder="1" applyAlignment="1">
      <alignment horizontal="left"/>
      <protection/>
    </xf>
    <xf numFmtId="0" fontId="6" fillId="0" borderId="20" xfId="139" applyFont="1" applyBorder="1" applyAlignment="1">
      <alignment horizontal="center" vertical="center" wrapText="1"/>
      <protection/>
    </xf>
    <xf numFmtId="0" fontId="6" fillId="0" borderId="20" xfId="139" applyFont="1" applyBorder="1" applyAlignment="1">
      <alignment horizontal="center" vertical="center"/>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4"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5"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46" xfId="139" applyFont="1" applyBorder="1" applyAlignment="1">
      <alignment horizontal="center" vertical="center"/>
      <protection/>
    </xf>
    <xf numFmtId="0" fontId="6" fillId="0" borderId="25" xfId="139" applyFont="1" applyBorder="1" applyAlignment="1">
      <alignment horizontal="center" vertical="center"/>
      <protection/>
    </xf>
    <xf numFmtId="0" fontId="13" fillId="0" borderId="22" xfId="139" applyFont="1" applyBorder="1" applyAlignment="1">
      <alignment horizontal="left"/>
      <protection/>
    </xf>
    <xf numFmtId="0" fontId="6" fillId="0" borderId="26" xfId="139" applyFont="1" applyBorder="1" applyAlignment="1">
      <alignment horizontal="center" vertical="center"/>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6" fillId="0" borderId="21" xfId="139" applyFont="1" applyBorder="1" applyAlignment="1">
      <alignment horizontal="center" vertical="center" wrapText="1"/>
      <protection/>
    </xf>
    <xf numFmtId="0" fontId="6" fillId="0" borderId="38"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32" fillId="0" borderId="0" xfId="139" applyNumberFormat="1" applyFont="1" applyBorder="1" applyAlignment="1">
      <alignment horizontal="center"/>
      <protection/>
    </xf>
    <xf numFmtId="0" fontId="32" fillId="0" borderId="0" xfId="139" applyFont="1" applyBorder="1" applyAlignment="1">
      <alignment horizontal="center" wrapText="1"/>
      <protection/>
    </xf>
    <xf numFmtId="0" fontId="25" fillId="0" borderId="0" xfId="139" applyFont="1" applyBorder="1" applyAlignment="1">
      <alignment horizontal="center" wrapText="1"/>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69" fillId="3" borderId="26" xfId="139" applyFont="1" applyFill="1" applyBorder="1" applyAlignment="1">
      <alignment horizontal="center" vertical="center" wrapText="1"/>
      <protection/>
    </xf>
    <xf numFmtId="0" fontId="69" fillId="3" borderId="25" xfId="139" applyFont="1" applyFill="1" applyBorder="1" applyAlignment="1">
      <alignment horizontal="center" vertical="center" wrapText="1"/>
      <protection/>
    </xf>
    <xf numFmtId="0" fontId="89" fillId="0" borderId="0" xfId="139" applyFont="1" applyAlignment="1">
      <alignment horizontal="center"/>
      <protection/>
    </xf>
    <xf numFmtId="0" fontId="6" fillId="0" borderId="26" xfId="139" applyFont="1" applyBorder="1" applyAlignment="1">
      <alignment horizontal="center" vertical="center" wrapText="1"/>
      <protection/>
    </xf>
    <xf numFmtId="0" fontId="25" fillId="0" borderId="0" xfId="139" applyNumberFormat="1" applyFont="1" applyBorder="1" applyAlignment="1">
      <alignment horizontal="center"/>
      <protection/>
    </xf>
    <xf numFmtId="49" fontId="80"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8" fillId="3" borderId="26" xfId="139" applyNumberFormat="1" applyFont="1" applyFill="1" applyBorder="1" applyAlignment="1">
      <alignment horizontal="center" vertical="center" wrapText="1"/>
      <protection/>
    </xf>
    <xf numFmtId="49" fontId="78" fillId="3" borderId="25" xfId="139" applyNumberFormat="1" applyFont="1" applyFill="1" applyBorder="1" applyAlignment="1">
      <alignment horizontal="center" vertical="center" wrapText="1"/>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19" fillId="0" borderId="22" xfId="139" applyNumberFormat="1" applyFont="1" applyBorder="1" applyAlignment="1">
      <alignment horizontal="center"/>
      <protection/>
    </xf>
    <xf numFmtId="49" fontId="75"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91" fillId="3" borderId="26" xfId="139" applyNumberFormat="1" applyFont="1" applyFill="1" applyBorder="1" applyAlignment="1">
      <alignment horizontal="center" vertical="center" wrapText="1"/>
      <protection/>
    </xf>
    <xf numFmtId="49" fontId="91" fillId="3" borderId="25" xfId="139" applyNumberFormat="1" applyFont="1" applyFill="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6" fillId="0" borderId="38" xfId="139" applyNumberFormat="1" applyFont="1" applyBorder="1" applyAlignment="1">
      <alignment horizontal="center" vertical="center" wrapText="1"/>
      <protection/>
    </xf>
    <xf numFmtId="49" fontId="6" fillId="0" borderId="46"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18" fillId="0" borderId="22" xfId="139" applyNumberFormat="1" applyFont="1" applyBorder="1" applyAlignment="1">
      <alignment horizontal="left"/>
      <protection/>
    </xf>
    <xf numFmtId="49" fontId="32" fillId="0" borderId="0" xfId="139" applyNumberFormat="1" applyFont="1" applyBorder="1" applyAlignment="1">
      <alignment horizontal="left" wrapText="1"/>
      <protection/>
    </xf>
    <xf numFmtId="49" fontId="0" fillId="0" borderId="0" xfId="139" applyNumberFormat="1" applyFont="1" applyFill="1" applyAlignment="1">
      <alignment horizontal="left"/>
      <protection/>
    </xf>
    <xf numFmtId="49" fontId="13" fillId="0" borderId="22" xfId="139" applyNumberFormat="1" applyFont="1" applyFill="1" applyBorder="1" applyAlignment="1">
      <alignment horizontal="center" vertical="center"/>
      <protection/>
    </xf>
    <xf numFmtId="49" fontId="18" fillId="0" borderId="0" xfId="139" applyNumberFormat="1" applyFont="1" applyFill="1" applyBorder="1" applyAlignment="1">
      <alignment horizontal="left"/>
      <protection/>
    </xf>
    <xf numFmtId="49" fontId="6" fillId="0" borderId="46" xfId="139" applyNumberFormat="1" applyFont="1" applyFill="1" applyBorder="1" applyAlignment="1">
      <alignment horizontal="center" vertical="center" wrapText="1"/>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5" xfId="139" applyNumberFormat="1"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29" fillId="0" borderId="0" xfId="139" applyNumberFormat="1" applyFont="1" applyAlignment="1">
      <alignment horizontal="center"/>
      <protection/>
    </xf>
    <xf numFmtId="0" fontId="83" fillId="0" borderId="46" xfId="139" applyFont="1" applyFill="1" applyBorder="1" applyAlignment="1">
      <alignment horizontal="center" vertical="center" wrapText="1"/>
      <protection/>
    </xf>
    <xf numFmtId="0" fontId="83" fillId="0" borderId="25" xfId="139" applyFont="1" applyFill="1" applyBorder="1" applyAlignment="1">
      <alignment horizontal="center" vertical="center" wrapText="1"/>
      <protection/>
    </xf>
    <xf numFmtId="49" fontId="91" fillId="3" borderId="26" xfId="139" applyNumberFormat="1" applyFont="1" applyFill="1" applyBorder="1" applyAlignment="1">
      <alignment horizontal="center" vertical="center"/>
      <protection/>
    </xf>
    <xf numFmtId="49" fontId="91" fillId="3" borderId="25" xfId="139" applyNumberFormat="1" applyFont="1" applyFill="1" applyBorder="1" applyAlignment="1">
      <alignment horizontal="center" vertical="center"/>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0" fontId="14" fillId="0" borderId="0" xfId="139" applyNumberFormat="1" applyFont="1" applyAlignment="1">
      <alignment horizontal="center"/>
      <protection/>
    </xf>
    <xf numFmtId="0" fontId="34" fillId="0" borderId="0" xfId="139" applyNumberFormat="1" applyFont="1" applyAlignment="1">
      <alignment horizontal="center"/>
      <protection/>
    </xf>
    <xf numFmtId="0" fontId="23" fillId="0" borderId="0" xfId="139" applyNumberFormat="1" applyFont="1" applyAlignment="1">
      <alignment horizontal="center"/>
      <protection/>
    </xf>
    <xf numFmtId="0" fontId="7" fillId="0" borderId="20" xfId="139" applyFont="1" applyFill="1" applyBorder="1" applyAlignment="1">
      <alignment horizontal="center" vertical="center" wrapText="1"/>
      <protection/>
    </xf>
    <xf numFmtId="0" fontId="18" fillId="0" borderId="0" xfId="139" applyFont="1" applyBorder="1" applyAlignment="1">
      <alignment horizontal="left"/>
      <protection/>
    </xf>
    <xf numFmtId="0" fontId="13" fillId="0" borderId="0" xfId="139" applyFont="1" applyAlignment="1">
      <alignment horizontal="center"/>
      <protection/>
    </xf>
    <xf numFmtId="49" fontId="32" fillId="0" borderId="0" xfId="139" applyNumberFormat="1" applyFont="1" applyBorder="1" applyAlignment="1">
      <alignment horizontal="justify" vertical="justify" wrapText="1"/>
      <protection/>
    </xf>
    <xf numFmtId="0" fontId="29"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5"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25" fillId="0" borderId="0" xfId="139" applyFont="1" applyAlignment="1">
      <alignment horizontal="center"/>
      <protection/>
    </xf>
    <xf numFmtId="49" fontId="25" fillId="47" borderId="47" xfId="0" applyNumberFormat="1" applyFont="1" applyFill="1" applyBorder="1" applyAlignment="1">
      <alignment horizontal="center" vertical="center"/>
    </xf>
    <xf numFmtId="49" fontId="25" fillId="47" borderId="48" xfId="0" applyNumberFormat="1" applyFont="1" applyFill="1" applyBorder="1" applyAlignment="1">
      <alignment horizontal="center" vertical="center"/>
    </xf>
    <xf numFmtId="49" fontId="101" fillId="47" borderId="26" xfId="0" applyNumberFormat="1" applyFont="1" applyFill="1" applyBorder="1" applyAlignment="1">
      <alignment horizontal="left"/>
    </xf>
    <xf numFmtId="49" fontId="101" fillId="47" borderId="46" xfId="0" applyNumberFormat="1" applyFont="1" applyFill="1" applyBorder="1" applyAlignment="1">
      <alignment horizontal="left"/>
    </xf>
    <xf numFmtId="49" fontId="101"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5" fillId="0" borderId="0"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49" fontId="16" fillId="0" borderId="20" xfId="0" applyNumberFormat="1" applyFont="1" applyFill="1" applyBorder="1" applyAlignment="1" applyProtection="1">
      <alignment horizontal="center" vertical="center" wrapText="1"/>
      <protection/>
    </xf>
    <xf numFmtId="49" fontId="106" fillId="0" borderId="26" xfId="0" applyNumberFormat="1" applyFont="1" applyFill="1" applyBorder="1" applyAlignment="1" applyProtection="1">
      <alignment horizontal="center" vertical="center" wrapText="1"/>
      <protection/>
    </xf>
    <xf numFmtId="49" fontId="106" fillId="0" borderId="25"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center" vertical="center" wrapText="1"/>
      <protection/>
    </xf>
    <xf numFmtId="0" fontId="29" fillId="0" borderId="0" xfId="0" applyNumberFormat="1" applyFont="1" applyFill="1" applyBorder="1" applyAlignment="1">
      <alignment horizontal="center" vertical="center" wrapText="1"/>
    </xf>
    <xf numFmtId="210" fontId="6"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4" fillId="0" borderId="0" xfId="0" applyNumberFormat="1" applyFont="1" applyFill="1" applyAlignment="1">
      <alignment horizontal="center"/>
    </xf>
    <xf numFmtId="49" fontId="7"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wrapText="1"/>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7" fillId="0" borderId="20" xfId="0" applyNumberFormat="1" applyFont="1" applyFill="1" applyBorder="1" applyAlignment="1">
      <alignment horizontal="center" vertical="center" wrapText="1"/>
    </xf>
    <xf numFmtId="0" fontId="25" fillId="49" borderId="0" xfId="0" applyNumberFormat="1" applyFont="1" applyFill="1" applyAlignment="1">
      <alignment horizontal="center"/>
    </xf>
    <xf numFmtId="49" fontId="26" fillId="0" borderId="49" xfId="0" applyNumberFormat="1" applyFont="1" applyFill="1" applyBorder="1" applyAlignment="1" applyProtection="1">
      <alignment horizontal="center" vertical="center" wrapText="1"/>
      <protection/>
    </xf>
    <xf numFmtId="49" fontId="26" fillId="0" borderId="50" xfId="0" applyNumberFormat="1" applyFont="1" applyFill="1" applyBorder="1" applyAlignment="1" applyProtection="1">
      <alignment horizontal="center" vertical="center" wrapText="1"/>
      <protection/>
    </xf>
    <xf numFmtId="0" fontId="25" fillId="49" borderId="0" xfId="0" applyNumberFormat="1" applyFont="1" applyFill="1" applyBorder="1" applyAlignment="1">
      <alignment horizontal="center" wrapText="1"/>
    </xf>
    <xf numFmtId="49" fontId="21" fillId="49" borderId="20" xfId="0" applyNumberFormat="1" applyFont="1" applyFill="1" applyBorder="1" applyAlignment="1" applyProtection="1">
      <alignment horizontal="center" vertical="center" wrapText="1"/>
      <protection/>
    </xf>
    <xf numFmtId="49" fontId="18" fillId="49" borderId="0" xfId="0" applyNumberFormat="1" applyFont="1" applyFill="1" applyBorder="1" applyAlignment="1">
      <alignment horizontal="left"/>
    </xf>
    <xf numFmtId="49" fontId="4" fillId="49" borderId="20" xfId="0" applyNumberFormat="1" applyFont="1" applyFill="1" applyBorder="1" applyAlignment="1" applyProtection="1">
      <alignment horizontal="center" vertical="center" wrapText="1"/>
      <protection/>
    </xf>
    <xf numFmtId="0" fontId="32" fillId="49" borderId="0" xfId="0" applyNumberFormat="1" applyFont="1" applyFill="1" applyBorder="1" applyAlignment="1">
      <alignment horizontal="center" vertical="center"/>
    </xf>
    <xf numFmtId="49" fontId="7" fillId="49" borderId="20" xfId="0" applyNumberFormat="1" applyFont="1" applyFill="1" applyBorder="1" applyAlignment="1">
      <alignment horizontal="center" vertical="center" wrapText="1"/>
    </xf>
    <xf numFmtId="49" fontId="0" fillId="49" borderId="0" xfId="0" applyNumberFormat="1" applyFont="1" applyFill="1" applyAlignment="1">
      <alignment horizontal="left"/>
    </xf>
    <xf numFmtId="0" fontId="3" fillId="49" borderId="0" xfId="0" applyNumberFormat="1" applyFont="1" applyFill="1" applyBorder="1" applyAlignment="1">
      <alignment horizontal="left" wrapText="1"/>
    </xf>
    <xf numFmtId="49" fontId="3" fillId="49" borderId="0" xfId="0" applyNumberFormat="1" applyFont="1" applyFill="1" applyBorder="1" applyAlignment="1">
      <alignment horizontal="left" wrapText="1"/>
    </xf>
    <xf numFmtId="49" fontId="0" fillId="49" borderId="0" xfId="0" applyNumberFormat="1" applyFont="1" applyFill="1" applyAlignment="1">
      <alignment horizontal="left"/>
    </xf>
    <xf numFmtId="0" fontId="7" fillId="49" borderId="20" xfId="0" applyNumberFormat="1" applyFont="1" applyFill="1" applyBorder="1" applyAlignment="1">
      <alignment horizontal="center" vertical="center" wrapText="1"/>
    </xf>
    <xf numFmtId="1" fontId="7" fillId="49" borderId="20" xfId="0" applyNumberFormat="1" applyFont="1" applyFill="1" applyBorder="1" applyAlignment="1">
      <alignment horizontal="center" vertical="center"/>
    </xf>
    <xf numFmtId="49" fontId="7" fillId="49" borderId="20" xfId="0" applyNumberFormat="1" applyFont="1" applyFill="1" applyBorder="1" applyAlignment="1" applyProtection="1">
      <alignment horizontal="center" vertical="center" wrapText="1"/>
      <protection/>
    </xf>
    <xf numFmtId="49" fontId="14" fillId="49" borderId="0" xfId="0" applyNumberFormat="1" applyFont="1" applyFill="1" applyAlignment="1">
      <alignment horizontal="center"/>
    </xf>
    <xf numFmtId="49" fontId="14" fillId="49" borderId="0" xfId="0" applyNumberFormat="1" applyFont="1" applyFill="1" applyAlignment="1">
      <alignment horizontal="center" wrapText="1"/>
    </xf>
    <xf numFmtId="0" fontId="34" fillId="49" borderId="0" xfId="0" applyNumberFormat="1" applyFont="1" applyFill="1" applyAlignment="1">
      <alignment horizontal="center"/>
    </xf>
    <xf numFmtId="49" fontId="25" fillId="49" borderId="0" xfId="0" applyNumberFormat="1" applyFont="1" applyFill="1" applyAlignment="1">
      <alignment horizontal="center"/>
    </xf>
    <xf numFmtId="49" fontId="25" fillId="49" borderId="0" xfId="0" applyNumberFormat="1" applyFont="1" applyFill="1" applyBorder="1" applyAlignment="1">
      <alignment horizontal="center"/>
    </xf>
    <xf numFmtId="0" fontId="25" fillId="49" borderId="0" xfId="0" applyNumberFormat="1" applyFont="1" applyFill="1" applyAlignment="1">
      <alignment horizontal="center"/>
    </xf>
    <xf numFmtId="0" fontId="29" fillId="49" borderId="0" xfId="0" applyNumberFormat="1" applyFont="1" applyFill="1" applyAlignment="1">
      <alignment horizontal="center"/>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3" xfId="96"/>
    <cellStyle name="Currency" xfId="97"/>
    <cellStyle name="Currency [0]" xfId="98"/>
    <cellStyle name="Check Cell" xfId="99"/>
    <cellStyle name="Check Cell 2" xfId="100"/>
    <cellStyle name="Check Cell 3"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3" xfId="133"/>
    <cellStyle name="Normal 4" xfId="134"/>
    <cellStyle name="Normal 5" xfId="135"/>
    <cellStyle name="Normal_1. (Goc) THONG KE TT01 Toàn tỉnh Hoa Binh 6 tháng 2013" xfId="136"/>
    <cellStyle name="Normal_19 bieu m nhapcong thuc da sao 11 don vi "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17" t="s">
        <v>26</v>
      </c>
      <c r="B1" s="517"/>
      <c r="C1" s="521" t="s">
        <v>74</v>
      </c>
      <c r="D1" s="521"/>
      <c r="E1" s="521"/>
      <c r="F1" s="518" t="s">
        <v>70</v>
      </c>
      <c r="G1" s="518"/>
      <c r="H1" s="518"/>
    </row>
    <row r="2" spans="1:8" ht="33.75" customHeight="1">
      <c r="A2" s="519" t="s">
        <v>77</v>
      </c>
      <c r="B2" s="519"/>
      <c r="C2" s="521"/>
      <c r="D2" s="521"/>
      <c r="E2" s="521"/>
      <c r="F2" s="520" t="s">
        <v>71</v>
      </c>
      <c r="G2" s="520"/>
      <c r="H2" s="520"/>
    </row>
    <row r="3" spans="1:8" ht="19.5" customHeight="1">
      <c r="A3" s="6" t="s">
        <v>65</v>
      </c>
      <c r="B3" s="6"/>
      <c r="C3" s="24"/>
      <c r="D3" s="24"/>
      <c r="E3" s="24"/>
      <c r="F3" s="520" t="s">
        <v>72</v>
      </c>
      <c r="G3" s="520"/>
      <c r="H3" s="520"/>
    </row>
    <row r="4" spans="1:8" s="7" customFormat="1" ht="19.5" customHeight="1">
      <c r="A4" s="6"/>
      <c r="B4" s="6"/>
      <c r="D4" s="8"/>
      <c r="F4" s="9" t="s">
        <v>73</v>
      </c>
      <c r="G4" s="9"/>
      <c r="H4" s="9"/>
    </row>
    <row r="5" spans="1:8" s="23" customFormat="1" ht="36" customHeight="1">
      <c r="A5" s="499" t="s">
        <v>57</v>
      </c>
      <c r="B5" s="500"/>
      <c r="C5" s="503" t="s">
        <v>68</v>
      </c>
      <c r="D5" s="504"/>
      <c r="E5" s="505" t="s">
        <v>67</v>
      </c>
      <c r="F5" s="505"/>
      <c r="G5" s="505"/>
      <c r="H5" s="506"/>
    </row>
    <row r="6" spans="1:8" s="23" customFormat="1" ht="20.25" customHeight="1">
      <c r="A6" s="501"/>
      <c r="B6" s="502"/>
      <c r="C6" s="507" t="s">
        <v>3</v>
      </c>
      <c r="D6" s="507" t="s">
        <v>75</v>
      </c>
      <c r="E6" s="509" t="s">
        <v>69</v>
      </c>
      <c r="F6" s="506"/>
      <c r="G6" s="509" t="s">
        <v>76</v>
      </c>
      <c r="H6" s="506"/>
    </row>
    <row r="7" spans="1:8" s="23" customFormat="1" ht="52.5" customHeight="1">
      <c r="A7" s="501"/>
      <c r="B7" s="502"/>
      <c r="C7" s="508"/>
      <c r="D7" s="508"/>
      <c r="E7" s="5" t="s">
        <v>3</v>
      </c>
      <c r="F7" s="5" t="s">
        <v>9</v>
      </c>
      <c r="G7" s="5" t="s">
        <v>3</v>
      </c>
      <c r="H7" s="5" t="s">
        <v>9</v>
      </c>
    </row>
    <row r="8" spans="1:8" ht="15" customHeight="1">
      <c r="A8" s="511" t="s">
        <v>6</v>
      </c>
      <c r="B8" s="512"/>
      <c r="C8" s="10">
        <v>1</v>
      </c>
      <c r="D8" s="10" t="s">
        <v>44</v>
      </c>
      <c r="E8" s="10" t="s">
        <v>49</v>
      </c>
      <c r="F8" s="10" t="s">
        <v>58</v>
      </c>
      <c r="G8" s="10" t="s">
        <v>59</v>
      </c>
      <c r="H8" s="10" t="s">
        <v>60</v>
      </c>
    </row>
    <row r="9" spans="1:8" ht="26.25" customHeight="1">
      <c r="A9" s="513" t="s">
        <v>33</v>
      </c>
      <c r="B9" s="514"/>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15" t="s">
        <v>56</v>
      </c>
      <c r="C16" s="515"/>
      <c r="D16" s="26"/>
      <c r="E16" s="496" t="s">
        <v>19</v>
      </c>
      <c r="F16" s="496"/>
      <c r="G16" s="496"/>
      <c r="H16" s="496"/>
    </row>
    <row r="17" spans="2:8" ht="15.75" customHeight="1">
      <c r="B17" s="515"/>
      <c r="C17" s="515"/>
      <c r="D17" s="26"/>
      <c r="E17" s="497" t="s">
        <v>38</v>
      </c>
      <c r="F17" s="497"/>
      <c r="G17" s="497"/>
      <c r="H17" s="497"/>
    </row>
    <row r="18" spans="2:8" s="27" customFormat="1" ht="15.75" customHeight="1">
      <c r="B18" s="515"/>
      <c r="C18" s="515"/>
      <c r="D18" s="28"/>
      <c r="E18" s="498" t="s">
        <v>55</v>
      </c>
      <c r="F18" s="498"/>
      <c r="G18" s="498"/>
      <c r="H18" s="498"/>
    </row>
    <row r="20" ht="15.75">
      <c r="B20" s="19"/>
    </row>
    <row r="22" ht="15.75" hidden="1">
      <c r="A22" s="20" t="s">
        <v>41</v>
      </c>
    </row>
    <row r="23" spans="1:3" ht="15.75" hidden="1">
      <c r="A23" s="21"/>
      <c r="B23" s="516" t="s">
        <v>50</v>
      </c>
      <c r="C23" s="516"/>
    </row>
    <row r="24" spans="1:8" ht="15.75" customHeight="1" hidden="1">
      <c r="A24" s="22" t="s">
        <v>25</v>
      </c>
      <c r="B24" s="510" t="s">
        <v>53</v>
      </c>
      <c r="C24" s="510"/>
      <c r="D24" s="22"/>
      <c r="E24" s="22"/>
      <c r="F24" s="22"/>
      <c r="G24" s="22"/>
      <c r="H24" s="22"/>
    </row>
    <row r="25" spans="1:8" ht="15" customHeight="1" hidden="1">
      <c r="A25" s="22"/>
      <c r="B25" s="510" t="s">
        <v>54</v>
      </c>
      <c r="C25" s="510"/>
      <c r="D25" s="510"/>
      <c r="E25" s="22"/>
      <c r="F25" s="22"/>
      <c r="G25" s="22"/>
      <c r="H25" s="22"/>
    </row>
    <row r="26" spans="2:3" ht="15.75">
      <c r="B26" s="23"/>
      <c r="C26" s="23"/>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693" t="s">
        <v>232</v>
      </c>
      <c r="B1" s="693"/>
      <c r="C1" s="693"/>
      <c r="D1" s="696" t="s">
        <v>348</v>
      </c>
      <c r="E1" s="696"/>
      <c r="F1" s="696"/>
      <c r="G1" s="696"/>
      <c r="H1" s="696"/>
      <c r="I1" s="696"/>
      <c r="J1" s="191" t="s">
        <v>349</v>
      </c>
      <c r="K1" s="322"/>
      <c r="L1" s="322"/>
    </row>
    <row r="2" spans="1:12" ht="18.75" customHeight="1">
      <c r="A2" s="694" t="s">
        <v>307</v>
      </c>
      <c r="B2" s="694"/>
      <c r="C2" s="694"/>
      <c r="D2" s="776" t="s">
        <v>233</v>
      </c>
      <c r="E2" s="776"/>
      <c r="F2" s="776"/>
      <c r="G2" s="776"/>
      <c r="H2" s="776"/>
      <c r="I2" s="776"/>
      <c r="J2" s="693" t="s">
        <v>350</v>
      </c>
      <c r="K2" s="693"/>
      <c r="L2" s="693"/>
    </row>
    <row r="3" spans="1:12" ht="17.25">
      <c r="A3" s="694" t="s">
        <v>259</v>
      </c>
      <c r="B3" s="694"/>
      <c r="C3" s="694"/>
      <c r="D3" s="777" t="s">
        <v>351</v>
      </c>
      <c r="E3" s="778"/>
      <c r="F3" s="778"/>
      <c r="G3" s="778"/>
      <c r="H3" s="778"/>
      <c r="I3" s="778"/>
      <c r="J3" s="194" t="s">
        <v>367</v>
      </c>
      <c r="K3" s="194"/>
      <c r="L3" s="194"/>
    </row>
    <row r="4" spans="1:12" ht="15.75">
      <c r="A4" s="780" t="s">
        <v>352</v>
      </c>
      <c r="B4" s="780"/>
      <c r="C4" s="780"/>
      <c r="D4" s="781"/>
      <c r="E4" s="781"/>
      <c r="F4" s="781"/>
      <c r="G4" s="781"/>
      <c r="H4" s="781"/>
      <c r="I4" s="781"/>
      <c r="J4" s="691" t="s">
        <v>309</v>
      </c>
      <c r="K4" s="691"/>
      <c r="L4" s="691"/>
    </row>
    <row r="5" spans="1:13" ht="15.75">
      <c r="A5" s="324"/>
      <c r="B5" s="324"/>
      <c r="C5" s="325"/>
      <c r="D5" s="325"/>
      <c r="E5" s="193"/>
      <c r="J5" s="326" t="s">
        <v>353</v>
      </c>
      <c r="K5" s="241"/>
      <c r="L5" s="241"/>
      <c r="M5" s="241"/>
    </row>
    <row r="6" spans="1:13" s="329" customFormat="1" ht="24.75" customHeight="1">
      <c r="A6" s="784" t="s">
        <v>57</v>
      </c>
      <c r="B6" s="785"/>
      <c r="C6" s="779" t="s">
        <v>354</v>
      </c>
      <c r="D6" s="779"/>
      <c r="E6" s="779"/>
      <c r="F6" s="779"/>
      <c r="G6" s="779"/>
      <c r="H6" s="779"/>
      <c r="I6" s="779" t="s">
        <v>234</v>
      </c>
      <c r="J6" s="779"/>
      <c r="K6" s="779"/>
      <c r="L6" s="779"/>
      <c r="M6" s="328"/>
    </row>
    <row r="7" spans="1:13" s="329" customFormat="1" ht="17.25" customHeight="1">
      <c r="A7" s="786"/>
      <c r="B7" s="787"/>
      <c r="C7" s="779" t="s">
        <v>31</v>
      </c>
      <c r="D7" s="779"/>
      <c r="E7" s="779" t="s">
        <v>7</v>
      </c>
      <c r="F7" s="779"/>
      <c r="G7" s="779"/>
      <c r="H7" s="779"/>
      <c r="I7" s="779" t="s">
        <v>235</v>
      </c>
      <c r="J7" s="779"/>
      <c r="K7" s="779" t="s">
        <v>236</v>
      </c>
      <c r="L7" s="779"/>
      <c r="M7" s="328"/>
    </row>
    <row r="8" spans="1:12" s="329" customFormat="1" ht="27.75" customHeight="1">
      <c r="A8" s="786"/>
      <c r="B8" s="787"/>
      <c r="C8" s="779"/>
      <c r="D8" s="779"/>
      <c r="E8" s="779" t="s">
        <v>237</v>
      </c>
      <c r="F8" s="779"/>
      <c r="G8" s="779" t="s">
        <v>238</v>
      </c>
      <c r="H8" s="779"/>
      <c r="I8" s="779"/>
      <c r="J8" s="779"/>
      <c r="K8" s="779"/>
      <c r="L8" s="779"/>
    </row>
    <row r="9" spans="1:12" s="329" customFormat="1" ht="24.75" customHeight="1">
      <c r="A9" s="788"/>
      <c r="B9" s="789"/>
      <c r="C9" s="327" t="s">
        <v>239</v>
      </c>
      <c r="D9" s="327" t="s">
        <v>9</v>
      </c>
      <c r="E9" s="327" t="s">
        <v>3</v>
      </c>
      <c r="F9" s="327" t="s">
        <v>240</v>
      </c>
      <c r="G9" s="327" t="s">
        <v>3</v>
      </c>
      <c r="H9" s="327" t="s">
        <v>240</v>
      </c>
      <c r="I9" s="327" t="s">
        <v>3</v>
      </c>
      <c r="J9" s="327" t="s">
        <v>240</v>
      </c>
      <c r="K9" s="327" t="s">
        <v>3</v>
      </c>
      <c r="L9" s="327" t="s">
        <v>240</v>
      </c>
    </row>
    <row r="10" spans="1:12" s="331" customFormat="1" ht="15.75">
      <c r="A10" s="702" t="s">
        <v>6</v>
      </c>
      <c r="B10" s="703"/>
      <c r="C10" s="330">
        <v>1</v>
      </c>
      <c r="D10" s="330">
        <v>2</v>
      </c>
      <c r="E10" s="330">
        <v>3</v>
      </c>
      <c r="F10" s="330">
        <v>4</v>
      </c>
      <c r="G10" s="330">
        <v>5</v>
      </c>
      <c r="H10" s="330">
        <v>6</v>
      </c>
      <c r="I10" s="330">
        <v>7</v>
      </c>
      <c r="J10" s="330">
        <v>8</v>
      </c>
      <c r="K10" s="330">
        <v>9</v>
      </c>
      <c r="L10" s="330">
        <v>10</v>
      </c>
    </row>
    <row r="11" spans="1:12" s="331" customFormat="1" ht="30.75" customHeight="1">
      <c r="A11" s="710" t="s">
        <v>304</v>
      </c>
      <c r="B11" s="711"/>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12" t="s">
        <v>305</v>
      </c>
      <c r="B12" s="713"/>
      <c r="C12" s="249">
        <v>0</v>
      </c>
      <c r="D12" s="249">
        <v>0</v>
      </c>
      <c r="E12" s="249">
        <v>0</v>
      </c>
      <c r="F12" s="249">
        <v>0</v>
      </c>
      <c r="G12" s="249">
        <v>0</v>
      </c>
      <c r="H12" s="249">
        <v>0</v>
      </c>
      <c r="I12" s="249">
        <v>0</v>
      </c>
      <c r="J12" s="249">
        <v>0</v>
      </c>
      <c r="K12" s="249">
        <v>0</v>
      </c>
      <c r="L12" s="249">
        <v>0</v>
      </c>
    </row>
    <row r="13" spans="1:32" s="331" customFormat="1" ht="17.25" customHeight="1">
      <c r="A13" s="715" t="s">
        <v>30</v>
      </c>
      <c r="B13" s="686"/>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280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08" t="s">
        <v>292</v>
      </c>
      <c r="C28" s="708"/>
      <c r="D28" s="708"/>
      <c r="E28" s="204"/>
      <c r="F28" s="258"/>
      <c r="G28" s="258"/>
      <c r="H28" s="707" t="s">
        <v>292</v>
      </c>
      <c r="I28" s="707"/>
      <c r="J28" s="707"/>
      <c r="K28" s="707"/>
      <c r="L28" s="707"/>
      <c r="AG28" s="192" t="s">
        <v>293</v>
      </c>
      <c r="AI28" s="190">
        <f>82/88</f>
        <v>0.9318181818181818</v>
      </c>
    </row>
    <row r="29" spans="1:12" s="192" customFormat="1" ht="19.5" customHeight="1">
      <c r="A29" s="202"/>
      <c r="B29" s="709" t="s">
        <v>241</v>
      </c>
      <c r="C29" s="709"/>
      <c r="D29" s="709"/>
      <c r="E29" s="204"/>
      <c r="F29" s="205"/>
      <c r="G29" s="205"/>
      <c r="H29" s="716" t="s">
        <v>159</v>
      </c>
      <c r="I29" s="716"/>
      <c r="J29" s="716"/>
      <c r="K29" s="716"/>
      <c r="L29" s="716"/>
    </row>
    <row r="30" spans="1:12" s="196" customFormat="1" ht="15" customHeight="1">
      <c r="A30" s="202"/>
      <c r="B30" s="783"/>
      <c r="C30" s="783"/>
      <c r="D30" s="783"/>
      <c r="E30" s="204"/>
      <c r="F30" s="205"/>
      <c r="G30" s="205"/>
      <c r="H30" s="656"/>
      <c r="I30" s="656"/>
      <c r="J30" s="656"/>
      <c r="K30" s="656"/>
      <c r="L30" s="656"/>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790" t="s">
        <v>296</v>
      </c>
      <c r="C33" s="790"/>
      <c r="D33" s="790"/>
      <c r="E33" s="336"/>
      <c r="F33" s="336"/>
      <c r="G33" s="336"/>
      <c r="H33" s="336"/>
      <c r="I33" s="336"/>
      <c r="J33" s="337" t="s">
        <v>296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82" t="s">
        <v>242</v>
      </c>
      <c r="C37" s="782"/>
      <c r="D37" s="782"/>
      <c r="E37" s="782"/>
      <c r="F37" s="782"/>
      <c r="G37" s="782"/>
      <c r="H37" s="782"/>
      <c r="I37" s="782"/>
      <c r="J37" s="782"/>
      <c r="K37" s="339"/>
      <c r="L37" s="294"/>
      <c r="M37" s="265"/>
      <c r="N37" s="265"/>
      <c r="O37" s="265"/>
    </row>
    <row r="38" spans="2:12" s="184" customFormat="1" ht="18.75" hidden="1">
      <c r="B38" s="236" t="s">
        <v>243</v>
      </c>
      <c r="C38" s="186"/>
      <c r="D38" s="186"/>
      <c r="E38" s="186"/>
      <c r="F38" s="186"/>
      <c r="G38" s="186"/>
      <c r="H38" s="186"/>
      <c r="I38" s="186"/>
      <c r="J38" s="186"/>
      <c r="K38" s="338"/>
      <c r="L38" s="186"/>
    </row>
    <row r="39" spans="2:12" ht="18.75" hidden="1">
      <c r="B39" s="340" t="s">
        <v>244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53" t="s">
        <v>338</v>
      </c>
      <c r="C41" s="553"/>
      <c r="D41" s="553"/>
      <c r="E41" s="210"/>
      <c r="F41" s="210"/>
      <c r="G41" s="182"/>
      <c r="H41" s="554" t="s">
        <v>250</v>
      </c>
      <c r="I41" s="554"/>
      <c r="J41" s="554"/>
      <c r="K41" s="554"/>
      <c r="L41" s="554"/>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791" t="s">
        <v>380</v>
      </c>
      <c r="M1" s="792"/>
      <c r="N1" s="792"/>
      <c r="O1" s="365"/>
      <c r="P1" s="365"/>
      <c r="Q1" s="365"/>
      <c r="R1" s="365"/>
      <c r="S1" s="365"/>
      <c r="T1" s="365"/>
      <c r="U1" s="365"/>
      <c r="V1" s="365"/>
      <c r="W1" s="365"/>
      <c r="X1" s="365"/>
      <c r="Y1" s="366"/>
    </row>
    <row r="2" spans="11:17" ht="34.5" customHeight="1">
      <c r="K2" s="349"/>
      <c r="L2" s="793" t="s">
        <v>387</v>
      </c>
      <c r="M2" s="794"/>
      <c r="N2" s="795"/>
      <c r="O2" s="29"/>
      <c r="P2" s="351"/>
      <c r="Q2" s="347"/>
    </row>
    <row r="3" spans="11:18" ht="31.5" customHeight="1">
      <c r="K3" s="349"/>
      <c r="L3" s="354" t="s">
        <v>396</v>
      </c>
      <c r="M3" s="355">
        <f>'06'!C11</f>
        <v>1</v>
      </c>
      <c r="N3" s="355"/>
      <c r="O3" s="355"/>
      <c r="P3" s="352"/>
      <c r="Q3" s="348"/>
      <c r="R3" s="345"/>
    </row>
    <row r="4" spans="11:18" ht="30" customHeight="1">
      <c r="K4" s="349"/>
      <c r="L4" s="356" t="s">
        <v>381</v>
      </c>
      <c r="M4" s="357">
        <f>'06'!D11</f>
        <v>2</v>
      </c>
      <c r="N4" s="355"/>
      <c r="O4" s="355"/>
      <c r="P4" s="352"/>
      <c r="Q4" s="348"/>
      <c r="R4" s="345"/>
    </row>
    <row r="5" spans="11:18" ht="31.5" customHeight="1">
      <c r="K5" s="349"/>
      <c r="L5" s="356" t="s">
        <v>382</v>
      </c>
      <c r="M5" s="357">
        <f>'06'!E11</f>
        <v>3</v>
      </c>
      <c r="N5" s="355"/>
      <c r="O5" s="355"/>
      <c r="P5" s="352"/>
      <c r="Q5" s="348"/>
      <c r="R5" s="345"/>
    </row>
    <row r="6" spans="11:18" ht="27" customHeight="1">
      <c r="K6" s="349"/>
      <c r="L6" s="354" t="s">
        <v>383</v>
      </c>
      <c r="M6" s="355">
        <f>'06'!F11</f>
        <v>4</v>
      </c>
      <c r="N6" s="355"/>
      <c r="O6" s="355"/>
      <c r="P6" s="352"/>
      <c r="Q6" s="348"/>
      <c r="R6" s="345"/>
    </row>
    <row r="7" spans="11:18" s="342" customFormat="1" ht="30" customHeight="1">
      <c r="K7" s="350"/>
      <c r="L7" s="358" t="s">
        <v>398</v>
      </c>
      <c r="M7" s="355">
        <f>'06'!H11</f>
        <v>6</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-0.9959704499664204</v>
      </c>
      <c r="N9" s="355"/>
      <c r="O9" s="355"/>
      <c r="P9" s="352"/>
      <c r="Q9" s="348"/>
      <c r="R9" s="345"/>
    </row>
    <row r="10" spans="11:18" ht="33" customHeight="1">
      <c r="K10" s="349"/>
      <c r="L10" s="354" t="s">
        <v>399</v>
      </c>
      <c r="M10" s="355">
        <f>'06'!I11</f>
        <v>7</v>
      </c>
      <c r="N10" s="355" t="s">
        <v>384</v>
      </c>
      <c r="O10" s="361">
        <f>M10/M7</f>
        <v>1.1666666666666667</v>
      </c>
      <c r="P10" s="352"/>
      <c r="Q10" s="348"/>
      <c r="R10" s="345"/>
    </row>
    <row r="11" spans="11:18" ht="22.5" customHeight="1">
      <c r="K11" s="349"/>
      <c r="L11" s="354" t="s">
        <v>401</v>
      </c>
      <c r="M11" s="355">
        <f>'06'!Q11</f>
        <v>15</v>
      </c>
      <c r="N11" s="355" t="s">
        <v>384</v>
      </c>
      <c r="O11" s="361">
        <f>M11/M7</f>
        <v>2.5</v>
      </c>
      <c r="P11" s="352"/>
      <c r="Q11" s="348"/>
      <c r="R11" s="345"/>
    </row>
    <row r="12" spans="11:18" ht="34.5" customHeight="1">
      <c r="K12" s="349"/>
      <c r="L12" s="354" t="s">
        <v>402</v>
      </c>
      <c r="M12" s="355">
        <f>'06'!J11+'06'!K11</f>
        <v>17</v>
      </c>
      <c r="N12" s="354"/>
      <c r="O12" s="354"/>
      <c r="P12" s="346"/>
      <c r="R12" s="346"/>
    </row>
    <row r="13" spans="11:18" ht="33.75" customHeight="1">
      <c r="K13" s="349"/>
      <c r="L13" s="354" t="s">
        <v>403</v>
      </c>
      <c r="M13" s="361">
        <f>M12/M7</f>
        <v>2.8333333333333335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385</v>
      </c>
      <c r="M18" s="368">
        <f>M13-M17</f>
        <v>2.330311170808149</v>
      </c>
      <c r="N18" s="355"/>
      <c r="O18" s="355"/>
      <c r="P18" s="352"/>
      <c r="R18" s="346"/>
    </row>
    <row r="19" spans="11:18" ht="24.75" customHeight="1">
      <c r="K19" s="349"/>
      <c r="L19" s="354" t="s">
        <v>406</v>
      </c>
      <c r="M19" s="355">
        <f>'06'!J11</f>
        <v>8</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1.1428571428571428</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0.47019527235354563</v>
      </c>
      <c r="N30" s="355"/>
      <c r="O30" s="355"/>
      <c r="P30" s="352"/>
      <c r="R30" s="346"/>
    </row>
    <row r="31" spans="11:18" ht="24.75" customHeight="1">
      <c r="K31" s="349"/>
      <c r="L31" s="354" t="s">
        <v>410</v>
      </c>
      <c r="M31" s="355">
        <f>'06'!R11</f>
        <v>16</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-703</v>
      </c>
      <c r="N33" s="369" t="s">
        <v>386</v>
      </c>
      <c r="O33" s="368">
        <f>(M31-M32)/M32</f>
        <v>-0.9777468706536857</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370668642</v>
      </c>
      <c r="N42" s="355"/>
      <c r="O42" s="355"/>
      <c r="P42" s="346"/>
      <c r="R42" s="346"/>
    </row>
    <row r="43" spans="11:18" ht="24.75" customHeight="1">
      <c r="K43" s="349"/>
      <c r="L43" s="363" t="s">
        <v>100</v>
      </c>
      <c r="M43" s="355">
        <f>'07'!D11</f>
        <v>64818933</v>
      </c>
      <c r="N43" s="355"/>
      <c r="O43" s="355"/>
      <c r="P43" s="346"/>
      <c r="R43" s="346"/>
    </row>
    <row r="44" spans="11:18" ht="24.75" customHeight="1">
      <c r="K44" s="349"/>
      <c r="L44" s="363" t="s">
        <v>382</v>
      </c>
      <c r="M44" s="355">
        <f>'07'!E11</f>
        <v>305849709</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3390103</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367278539</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389</v>
      </c>
      <c r="M52" s="369">
        <f>M50-M51</f>
        <v>313050716.55799997</v>
      </c>
      <c r="N52" s="355"/>
      <c r="O52" s="355"/>
      <c r="P52" s="346"/>
      <c r="R52" s="346"/>
    </row>
    <row r="53" spans="11:18" ht="24.75" customHeight="1">
      <c r="K53" s="349"/>
      <c r="L53" s="377" t="s">
        <v>390</v>
      </c>
      <c r="M53" s="368">
        <f>(M52/M51)</f>
        <v>5.772880091079206</v>
      </c>
      <c r="N53" s="355"/>
      <c r="O53" s="355"/>
      <c r="P53" s="346"/>
      <c r="R53" s="346"/>
    </row>
    <row r="54" spans="11:18" ht="24.75" customHeight="1">
      <c r="K54" s="349"/>
      <c r="L54" s="363" t="s">
        <v>417</v>
      </c>
      <c r="M54" s="355">
        <f>'07'!I11</f>
        <v>210585433</v>
      </c>
      <c r="N54" s="355" t="s">
        <v>391</v>
      </c>
      <c r="O54" s="361">
        <f>'07'!I11/'07'!H11</f>
        <v>0.5733671059936339</v>
      </c>
      <c r="P54" s="346"/>
      <c r="R54" s="346"/>
    </row>
    <row r="55" spans="11:18" ht="24.75" customHeight="1">
      <c r="K55" s="349"/>
      <c r="L55" s="363" t="s">
        <v>418</v>
      </c>
      <c r="M55" s="355">
        <f>'07'!R11</f>
        <v>156693106</v>
      </c>
      <c r="N55" s="355" t="s">
        <v>391</v>
      </c>
      <c r="O55" s="361">
        <f>'07'!R11/'07'!H11</f>
        <v>0.4266328940063661</v>
      </c>
      <c r="P55" s="346"/>
      <c r="R55" s="346"/>
    </row>
    <row r="56" spans="11:18" ht="24.75" customHeight="1">
      <c r="K56" s="349"/>
      <c r="L56" s="363" t="s">
        <v>419</v>
      </c>
      <c r="M56" s="355">
        <f>'07'!J11+'07'!K11+'07'!L11</f>
        <v>60527177</v>
      </c>
      <c r="N56" s="355" t="s">
        <v>391</v>
      </c>
      <c r="O56" s="361">
        <f>M56/'07'!H11</f>
        <v>0.1647991117716791</v>
      </c>
      <c r="P56" s="346"/>
      <c r="R56" s="346"/>
    </row>
    <row r="57" spans="11:18" ht="24.75" customHeight="1">
      <c r="K57" s="349"/>
      <c r="L57" s="364" t="s">
        <v>420</v>
      </c>
      <c r="M57" s="360">
        <f>'[7]M7 Thop tien CHV'!$H$12+'[7]M7 Thop tien CHV'!$I$12+'[7]M7 Thop tien CHV'!$K$12</f>
        <v>2217726.5</v>
      </c>
      <c r="N57" s="360" t="s">
        <v>391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0.12390264202366377</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43994286</v>
      </c>
      <c r="N63" s="355" t="s">
        <v>392</v>
      </c>
      <c r="O63" s="361">
        <f>'07'!J11/'07'!I11</f>
        <v>0.20891419398415845</v>
      </c>
      <c r="P63" s="346"/>
      <c r="R63" s="346"/>
    </row>
    <row r="64" spans="11:16" ht="24.75" customHeight="1">
      <c r="K64" s="349"/>
      <c r="L64" s="364" t="s">
        <v>423</v>
      </c>
      <c r="M64" s="360">
        <f>'[7]M7 Thop tien CHV'!$H$12</f>
        <v>2212774.5</v>
      </c>
      <c r="N64" s="360" t="s">
        <v>393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0.19467069266434478</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306751362</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394</v>
      </c>
      <c r="M76" s="369">
        <f>M72-M73</f>
        <v>258624551.638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395</v>
      </c>
      <c r="M79" s="368">
        <f>M76/M73</f>
        <v>5.373814505733481</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12" sqref="B12"/>
    </sheetView>
  </sheetViews>
  <sheetFormatPr defaultColWidth="9.00390625" defaultRowHeight="15.75"/>
  <cols>
    <col min="1" max="1" width="23.50390625" style="0" customWidth="1"/>
    <col min="2" max="2" width="66.125" style="0" customWidth="1"/>
  </cols>
  <sheetData>
    <row r="2" spans="1:2" ht="62.25" customHeight="1">
      <c r="A2" s="796" t="s">
        <v>441</v>
      </c>
      <c r="B2" s="796"/>
    </row>
    <row r="3" spans="1:2" ht="22.5" customHeight="1">
      <c r="A3" s="378" t="s">
        <v>428</v>
      </c>
      <c r="B3" s="388" t="s">
        <v>514</v>
      </c>
    </row>
    <row r="4" spans="1:2" ht="22.5" customHeight="1">
      <c r="A4" s="378" t="s">
        <v>427</v>
      </c>
      <c r="B4" s="388" t="s">
        <v>505</v>
      </c>
    </row>
    <row r="5" spans="1:2" ht="22.5" customHeight="1">
      <c r="A5" s="378" t="s">
        <v>429</v>
      </c>
      <c r="B5" s="389"/>
    </row>
    <row r="6" spans="1:2" ht="22.5" customHeight="1">
      <c r="A6" s="378" t="s">
        <v>430</v>
      </c>
      <c r="B6" s="389"/>
    </row>
    <row r="7" spans="1:2" ht="22.5" customHeight="1">
      <c r="A7" s="378" t="s">
        <v>431</v>
      </c>
      <c r="B7" s="389" t="s">
        <v>511</v>
      </c>
    </row>
    <row r="8" spans="1:2" ht="18.75">
      <c r="A8" s="379" t="s">
        <v>432</v>
      </c>
      <c r="B8" s="390" t="s">
        <v>517</v>
      </c>
    </row>
    <row r="10" spans="1:2" ht="62.25" customHeight="1">
      <c r="A10" s="797" t="s">
        <v>442</v>
      </c>
      <c r="B10" s="797"/>
    </row>
    <row r="11" spans="1:2" ht="15.75">
      <c r="A11" s="798" t="s">
        <v>440</v>
      </c>
      <c r="B11" s="798"/>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S73"/>
  <sheetViews>
    <sheetView showZeros="0" tabSelected="1" view="pageBreakPreview" zoomScale="85" zoomScaleSheetLayoutView="85" zoomScalePageLayoutView="0" workbookViewId="0" topLeftCell="A52">
      <selection activeCell="A59" sqref="A59:IV59"/>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382" customWidth="1"/>
  </cols>
  <sheetData>
    <row r="1" spans="1:19" ht="20.25" customHeight="1">
      <c r="A1" s="427" t="s">
        <v>27</v>
      </c>
      <c r="B1" s="427"/>
      <c r="C1" s="428"/>
      <c r="E1" s="808" t="s">
        <v>66</v>
      </c>
      <c r="F1" s="808"/>
      <c r="G1" s="808"/>
      <c r="H1" s="808"/>
      <c r="I1" s="808"/>
      <c r="J1" s="808"/>
      <c r="K1" s="808"/>
      <c r="L1" s="808"/>
      <c r="M1" s="808"/>
      <c r="N1" s="808"/>
      <c r="O1" s="808"/>
      <c r="P1" s="429" t="s">
        <v>434</v>
      </c>
      <c r="Q1" s="429"/>
      <c r="R1" s="429"/>
      <c r="S1" s="429"/>
    </row>
    <row r="2" spans="1:19" ht="17.25" customHeight="1">
      <c r="A2" s="813" t="s">
        <v>246</v>
      </c>
      <c r="B2" s="813"/>
      <c r="C2" s="813"/>
      <c r="D2" s="813"/>
      <c r="E2" s="809" t="s">
        <v>34</v>
      </c>
      <c r="F2" s="809"/>
      <c r="G2" s="809"/>
      <c r="H2" s="809"/>
      <c r="I2" s="809"/>
      <c r="J2" s="809"/>
      <c r="K2" s="809"/>
      <c r="L2" s="809"/>
      <c r="M2" s="809"/>
      <c r="N2" s="809"/>
      <c r="O2" s="809"/>
      <c r="P2" s="814" t="str">
        <f>'Thong tin'!B4</f>
        <v>Cục THADS tỉnh Lào Cai</v>
      </c>
      <c r="Q2" s="814"/>
      <c r="R2" s="814"/>
      <c r="S2" s="814"/>
    </row>
    <row r="3" spans="1:19" ht="19.5" customHeight="1">
      <c r="A3" s="813" t="s">
        <v>247</v>
      </c>
      <c r="B3" s="813"/>
      <c r="C3" s="813"/>
      <c r="D3" s="813"/>
      <c r="E3" s="810" t="str">
        <f>'Thong tin'!B3</f>
        <v>08 tháng / năm 2018</v>
      </c>
      <c r="F3" s="810"/>
      <c r="G3" s="810"/>
      <c r="H3" s="810"/>
      <c r="I3" s="810"/>
      <c r="J3" s="810"/>
      <c r="K3" s="810"/>
      <c r="L3" s="810"/>
      <c r="M3" s="810"/>
      <c r="N3" s="810"/>
      <c r="O3" s="810"/>
      <c r="P3" s="429" t="s">
        <v>435</v>
      </c>
      <c r="Q3" s="428"/>
      <c r="R3" s="429"/>
      <c r="S3" s="429"/>
    </row>
    <row r="4" spans="1:19" ht="14.25" customHeight="1">
      <c r="A4" s="422" t="s">
        <v>125</v>
      </c>
      <c r="B4" s="428"/>
      <c r="C4" s="428"/>
      <c r="D4" s="428"/>
      <c r="E4" s="428"/>
      <c r="F4" s="428"/>
      <c r="G4" s="428"/>
      <c r="H4" s="428"/>
      <c r="I4" s="428"/>
      <c r="J4" s="428"/>
      <c r="K4" s="428"/>
      <c r="L4" s="428"/>
      <c r="M4" s="428"/>
      <c r="N4" s="430"/>
      <c r="O4" s="430"/>
      <c r="P4" s="815" t="s">
        <v>309</v>
      </c>
      <c r="Q4" s="815"/>
      <c r="R4" s="815"/>
      <c r="S4" s="815"/>
    </row>
    <row r="5" spans="2:19" ht="21.75" customHeight="1">
      <c r="B5" s="431"/>
      <c r="C5" s="431"/>
      <c r="Q5" s="432" t="s">
        <v>245</v>
      </c>
      <c r="R5" s="433"/>
      <c r="S5" s="433"/>
    </row>
    <row r="6" spans="1:19" ht="19.5" customHeight="1">
      <c r="A6" s="816" t="s">
        <v>57</v>
      </c>
      <c r="B6" s="816"/>
      <c r="C6" s="805" t="s">
        <v>126</v>
      </c>
      <c r="D6" s="805"/>
      <c r="E6" s="805"/>
      <c r="F6" s="811" t="s">
        <v>101</v>
      </c>
      <c r="G6" s="811" t="s">
        <v>127</v>
      </c>
      <c r="H6" s="812" t="s">
        <v>102</v>
      </c>
      <c r="I6" s="812"/>
      <c r="J6" s="812"/>
      <c r="K6" s="812"/>
      <c r="L6" s="812"/>
      <c r="M6" s="812"/>
      <c r="N6" s="812"/>
      <c r="O6" s="812"/>
      <c r="P6" s="812"/>
      <c r="Q6" s="812"/>
      <c r="R6" s="805" t="s">
        <v>251</v>
      </c>
      <c r="S6" s="805" t="s">
        <v>437</v>
      </c>
    </row>
    <row r="7" spans="1:19" s="416" customFormat="1" ht="21" customHeight="1">
      <c r="A7" s="816"/>
      <c r="B7" s="816"/>
      <c r="C7" s="805" t="s">
        <v>42</v>
      </c>
      <c r="D7" s="804" t="s">
        <v>7</v>
      </c>
      <c r="E7" s="804"/>
      <c r="F7" s="811"/>
      <c r="G7" s="811"/>
      <c r="H7" s="811" t="s">
        <v>102</v>
      </c>
      <c r="I7" s="805" t="s">
        <v>103</v>
      </c>
      <c r="J7" s="805"/>
      <c r="K7" s="805"/>
      <c r="L7" s="805"/>
      <c r="M7" s="805"/>
      <c r="N7" s="805"/>
      <c r="O7" s="805"/>
      <c r="P7" s="805"/>
      <c r="Q7" s="811" t="s">
        <v>112</v>
      </c>
      <c r="R7" s="805"/>
      <c r="S7" s="805"/>
    </row>
    <row r="8" spans="1:19" ht="16.5" customHeight="1">
      <c r="A8" s="816"/>
      <c r="B8" s="816"/>
      <c r="C8" s="805"/>
      <c r="D8" s="804" t="s">
        <v>129</v>
      </c>
      <c r="E8" s="804" t="s">
        <v>130</v>
      </c>
      <c r="F8" s="811"/>
      <c r="G8" s="811"/>
      <c r="H8" s="811"/>
      <c r="I8" s="811" t="s">
        <v>436</v>
      </c>
      <c r="J8" s="804" t="s">
        <v>7</v>
      </c>
      <c r="K8" s="804"/>
      <c r="L8" s="804"/>
      <c r="M8" s="804"/>
      <c r="N8" s="804"/>
      <c r="O8" s="804"/>
      <c r="P8" s="804"/>
      <c r="Q8" s="811"/>
      <c r="R8" s="805"/>
      <c r="S8" s="805"/>
    </row>
    <row r="9" spans="1:19" ht="83.25" customHeight="1">
      <c r="A9" s="816"/>
      <c r="B9" s="816"/>
      <c r="C9" s="805"/>
      <c r="D9" s="804"/>
      <c r="E9" s="804"/>
      <c r="F9" s="811"/>
      <c r="G9" s="811"/>
      <c r="H9" s="811"/>
      <c r="I9" s="811"/>
      <c r="J9" s="434" t="s">
        <v>131</v>
      </c>
      <c r="K9" s="434" t="s">
        <v>132</v>
      </c>
      <c r="L9" s="435" t="s">
        <v>105</v>
      </c>
      <c r="M9" s="435" t="s">
        <v>133</v>
      </c>
      <c r="N9" s="435" t="s">
        <v>108</v>
      </c>
      <c r="O9" s="435" t="s">
        <v>252</v>
      </c>
      <c r="P9" s="435" t="s">
        <v>111</v>
      </c>
      <c r="Q9" s="811"/>
      <c r="R9" s="805"/>
      <c r="S9" s="805"/>
    </row>
    <row r="10" spans="1:19" ht="22.5" customHeight="1">
      <c r="A10" s="801" t="s">
        <v>6</v>
      </c>
      <c r="B10" s="801"/>
      <c r="C10" s="436">
        <v>1</v>
      </c>
      <c r="D10" s="436">
        <v>2</v>
      </c>
      <c r="E10" s="436">
        <v>3</v>
      </c>
      <c r="F10" s="436">
        <v>4</v>
      </c>
      <c r="G10" s="436">
        <v>5</v>
      </c>
      <c r="H10" s="436">
        <v>6</v>
      </c>
      <c r="I10" s="436">
        <v>7</v>
      </c>
      <c r="J10" s="436">
        <v>8</v>
      </c>
      <c r="K10" s="436">
        <v>9</v>
      </c>
      <c r="L10" s="436">
        <v>10</v>
      </c>
      <c r="M10" s="436">
        <v>11</v>
      </c>
      <c r="N10" s="436">
        <v>12</v>
      </c>
      <c r="O10" s="436">
        <v>13</v>
      </c>
      <c r="P10" s="436">
        <v>14</v>
      </c>
      <c r="Q10" s="436">
        <v>15</v>
      </c>
      <c r="R10" s="436">
        <v>16</v>
      </c>
      <c r="S10" s="436">
        <v>17</v>
      </c>
    </row>
    <row r="11" spans="1:19" ht="25.5" customHeight="1">
      <c r="A11" s="802" t="s">
        <v>6</v>
      </c>
      <c r="B11" s="803"/>
      <c r="C11" s="437">
        <v>1</v>
      </c>
      <c r="D11" s="437">
        <v>2</v>
      </c>
      <c r="E11" s="437">
        <v>3</v>
      </c>
      <c r="F11" s="437">
        <v>4</v>
      </c>
      <c r="G11" s="437">
        <v>5</v>
      </c>
      <c r="H11" s="437">
        <v>6</v>
      </c>
      <c r="I11" s="437">
        <v>7</v>
      </c>
      <c r="J11" s="437">
        <v>8</v>
      </c>
      <c r="K11" s="437">
        <v>9</v>
      </c>
      <c r="L11" s="437">
        <v>10</v>
      </c>
      <c r="M11" s="437">
        <v>11</v>
      </c>
      <c r="N11" s="437">
        <v>12</v>
      </c>
      <c r="O11" s="437">
        <v>13</v>
      </c>
      <c r="P11" s="437">
        <v>14</v>
      </c>
      <c r="Q11" s="437">
        <v>15</v>
      </c>
      <c r="R11" s="437">
        <v>16</v>
      </c>
      <c r="S11" s="437">
        <v>17</v>
      </c>
    </row>
    <row r="12" spans="1:19" ht="21" customHeight="1">
      <c r="A12" s="807" t="s">
        <v>510</v>
      </c>
      <c r="B12" s="807"/>
      <c r="C12" s="438">
        <f>D12+E12</f>
        <v>3801</v>
      </c>
      <c r="D12" s="438">
        <f>D13+D20</f>
        <v>1103</v>
      </c>
      <c r="E12" s="438">
        <f>E13+E20</f>
        <v>2698</v>
      </c>
      <c r="F12" s="438">
        <f>F13+F20</f>
        <v>23</v>
      </c>
      <c r="G12" s="438">
        <f>G13+G20</f>
        <v>0</v>
      </c>
      <c r="H12" s="438">
        <f>I12+Q12</f>
        <v>3778</v>
      </c>
      <c r="I12" s="438">
        <f>J12+K12+L12+M12+N12+O12+P12</f>
        <v>2929</v>
      </c>
      <c r="J12" s="438">
        <f aca="true" t="shared" si="0" ref="J12:Q12">J13+J20</f>
        <v>2383</v>
      </c>
      <c r="K12" s="438">
        <f t="shared" si="0"/>
        <v>23</v>
      </c>
      <c r="L12" s="438">
        <f t="shared" si="0"/>
        <v>517</v>
      </c>
      <c r="M12" s="438">
        <f t="shared" si="0"/>
        <v>3</v>
      </c>
      <c r="N12" s="438">
        <f t="shared" si="0"/>
        <v>1</v>
      </c>
      <c r="O12" s="438">
        <f t="shared" si="0"/>
        <v>0</v>
      </c>
      <c r="P12" s="438">
        <f t="shared" si="0"/>
        <v>2</v>
      </c>
      <c r="Q12" s="438">
        <f t="shared" si="0"/>
        <v>849</v>
      </c>
      <c r="R12" s="438">
        <f>L12+M12+N12+O12+P12+Q12</f>
        <v>1372</v>
      </c>
      <c r="S12" s="439">
        <f>(J12+K12)/I12</f>
        <v>0.8214407647661318</v>
      </c>
    </row>
    <row r="13" spans="1:19" ht="21" customHeight="1">
      <c r="A13" s="440" t="s">
        <v>0</v>
      </c>
      <c r="B13" s="441" t="s">
        <v>443</v>
      </c>
      <c r="C13" s="442">
        <f>D13+E13</f>
        <v>240</v>
      </c>
      <c r="D13" s="442">
        <f>SUM(D14:D19)</f>
        <v>49</v>
      </c>
      <c r="E13" s="442">
        <f aca="true" t="shared" si="1" ref="E13:R13">SUM(E14:E19)</f>
        <v>191</v>
      </c>
      <c r="F13" s="442">
        <f t="shared" si="1"/>
        <v>1</v>
      </c>
      <c r="G13" s="442">
        <f t="shared" si="1"/>
        <v>0</v>
      </c>
      <c r="H13" s="442">
        <f t="shared" si="1"/>
        <v>239</v>
      </c>
      <c r="I13" s="442">
        <f t="shared" si="1"/>
        <v>201</v>
      </c>
      <c r="J13" s="442">
        <f t="shared" si="1"/>
        <v>157</v>
      </c>
      <c r="K13" s="442">
        <f t="shared" si="1"/>
        <v>0</v>
      </c>
      <c r="L13" s="442">
        <f t="shared" si="1"/>
        <v>41</v>
      </c>
      <c r="M13" s="442">
        <f t="shared" si="1"/>
        <v>2</v>
      </c>
      <c r="N13" s="442">
        <f t="shared" si="1"/>
        <v>1</v>
      </c>
      <c r="O13" s="442">
        <f t="shared" si="1"/>
        <v>0</v>
      </c>
      <c r="P13" s="442">
        <f t="shared" si="1"/>
        <v>0</v>
      </c>
      <c r="Q13" s="442">
        <f t="shared" si="1"/>
        <v>38</v>
      </c>
      <c r="R13" s="442">
        <f t="shared" si="1"/>
        <v>82</v>
      </c>
      <c r="S13" s="443">
        <f>(J13+K13)/I13</f>
        <v>0.7810945273631841</v>
      </c>
    </row>
    <row r="14" spans="1:19" ht="21" customHeight="1">
      <c r="A14" s="423" t="s">
        <v>43</v>
      </c>
      <c r="B14" s="444" t="s">
        <v>444</v>
      </c>
      <c r="C14" s="445">
        <f aca="true" t="shared" si="2" ref="C14:C19">SUM(D14:E14)</f>
        <v>96</v>
      </c>
      <c r="D14" s="446">
        <v>20</v>
      </c>
      <c r="E14" s="446">
        <v>76</v>
      </c>
      <c r="F14" s="446">
        <v>1</v>
      </c>
      <c r="G14" s="446"/>
      <c r="H14" s="446">
        <f aca="true" t="shared" si="3" ref="H14:H64">I14+Q14</f>
        <v>95</v>
      </c>
      <c r="I14" s="446">
        <f aca="true" t="shared" si="4" ref="I14:I19">SUM(J14:P14)</f>
        <v>80</v>
      </c>
      <c r="J14" s="446">
        <v>60</v>
      </c>
      <c r="K14" s="446"/>
      <c r="L14" s="446">
        <v>19</v>
      </c>
      <c r="M14" s="446"/>
      <c r="N14" s="446">
        <v>1</v>
      </c>
      <c r="O14" s="446"/>
      <c r="P14" s="446"/>
      <c r="Q14" s="446">
        <v>15</v>
      </c>
      <c r="R14" s="447">
        <f aca="true" t="shared" si="5" ref="R14:R19">SUM(L14:Q14)</f>
        <v>35</v>
      </c>
      <c r="S14" s="448">
        <f>(J14+K14)/I14</f>
        <v>0.75</v>
      </c>
    </row>
    <row r="15" spans="1:19" ht="21" customHeight="1">
      <c r="A15" s="423" t="s">
        <v>44</v>
      </c>
      <c r="B15" s="424" t="s">
        <v>445</v>
      </c>
      <c r="C15" s="445">
        <f t="shared" si="2"/>
        <v>14</v>
      </c>
      <c r="D15" s="446">
        <v>5</v>
      </c>
      <c r="E15" s="446">
        <v>9</v>
      </c>
      <c r="F15" s="446"/>
      <c r="G15" s="446"/>
      <c r="H15" s="446">
        <f t="shared" si="3"/>
        <v>14</v>
      </c>
      <c r="I15" s="446">
        <f t="shared" si="4"/>
        <v>9</v>
      </c>
      <c r="J15" s="446">
        <v>9</v>
      </c>
      <c r="K15" s="446"/>
      <c r="L15" s="446">
        <v>0</v>
      </c>
      <c r="M15" s="446"/>
      <c r="N15" s="446"/>
      <c r="O15" s="446"/>
      <c r="P15" s="446"/>
      <c r="Q15" s="446">
        <v>5</v>
      </c>
      <c r="R15" s="447">
        <f t="shared" si="5"/>
        <v>5</v>
      </c>
      <c r="S15" s="448">
        <f aca="true" t="shared" si="6" ref="S15:S64">(J15+K15)/I15</f>
        <v>1</v>
      </c>
    </row>
    <row r="16" spans="1:19" ht="21" customHeight="1">
      <c r="A16" s="423" t="s">
        <v>49</v>
      </c>
      <c r="B16" s="424" t="s">
        <v>446</v>
      </c>
      <c r="C16" s="445">
        <f t="shared" si="2"/>
        <v>17</v>
      </c>
      <c r="D16" s="446">
        <v>0</v>
      </c>
      <c r="E16" s="446">
        <v>17</v>
      </c>
      <c r="F16" s="446"/>
      <c r="G16" s="446"/>
      <c r="H16" s="446">
        <f t="shared" si="3"/>
        <v>17</v>
      </c>
      <c r="I16" s="446">
        <f t="shared" si="4"/>
        <v>17</v>
      </c>
      <c r="J16" s="446">
        <v>7</v>
      </c>
      <c r="K16" s="446"/>
      <c r="L16" s="446">
        <v>10</v>
      </c>
      <c r="M16" s="446"/>
      <c r="N16" s="446"/>
      <c r="O16" s="446"/>
      <c r="P16" s="446"/>
      <c r="Q16" s="446"/>
      <c r="R16" s="447">
        <f t="shared" si="5"/>
        <v>10</v>
      </c>
      <c r="S16" s="448">
        <f t="shared" si="6"/>
        <v>0.4117647058823529</v>
      </c>
    </row>
    <row r="17" spans="1:19" ht="21" customHeight="1">
      <c r="A17" s="423" t="s">
        <v>58</v>
      </c>
      <c r="B17" s="444" t="s">
        <v>447</v>
      </c>
      <c r="C17" s="445">
        <f t="shared" si="2"/>
        <v>49</v>
      </c>
      <c r="D17" s="446">
        <v>9</v>
      </c>
      <c r="E17" s="446">
        <v>40</v>
      </c>
      <c r="F17" s="446"/>
      <c r="G17" s="446"/>
      <c r="H17" s="446">
        <f t="shared" si="3"/>
        <v>49</v>
      </c>
      <c r="I17" s="446">
        <f t="shared" si="4"/>
        <v>43</v>
      </c>
      <c r="J17" s="446">
        <v>40</v>
      </c>
      <c r="K17" s="446"/>
      <c r="L17" s="446">
        <v>3</v>
      </c>
      <c r="M17" s="446"/>
      <c r="N17" s="446"/>
      <c r="O17" s="446"/>
      <c r="P17" s="446"/>
      <c r="Q17" s="446">
        <v>6</v>
      </c>
      <c r="R17" s="447">
        <f t="shared" si="5"/>
        <v>9</v>
      </c>
      <c r="S17" s="448">
        <f t="shared" si="6"/>
        <v>0.9302325581395349</v>
      </c>
    </row>
    <row r="18" spans="1:19" ht="21" customHeight="1">
      <c r="A18" s="423" t="s">
        <v>59</v>
      </c>
      <c r="B18" s="444" t="s">
        <v>448</v>
      </c>
      <c r="C18" s="445">
        <f t="shared" si="2"/>
        <v>40</v>
      </c>
      <c r="D18" s="446">
        <v>15</v>
      </c>
      <c r="E18" s="446">
        <v>25</v>
      </c>
      <c r="F18" s="446"/>
      <c r="G18" s="446"/>
      <c r="H18" s="446">
        <f t="shared" si="3"/>
        <v>40</v>
      </c>
      <c r="I18" s="446">
        <f t="shared" si="4"/>
        <v>28</v>
      </c>
      <c r="J18" s="446">
        <v>18</v>
      </c>
      <c r="K18" s="446"/>
      <c r="L18" s="446">
        <v>8</v>
      </c>
      <c r="M18" s="446">
        <v>2</v>
      </c>
      <c r="N18" s="446"/>
      <c r="O18" s="446"/>
      <c r="P18" s="446"/>
      <c r="Q18" s="446">
        <v>12</v>
      </c>
      <c r="R18" s="447">
        <f t="shared" si="5"/>
        <v>22</v>
      </c>
      <c r="S18" s="448">
        <f t="shared" si="6"/>
        <v>0.6428571428571429</v>
      </c>
    </row>
    <row r="19" spans="1:19" ht="21" customHeight="1">
      <c r="A19" s="423" t="s">
        <v>60</v>
      </c>
      <c r="B19" s="444" t="s">
        <v>449</v>
      </c>
      <c r="C19" s="445">
        <f t="shared" si="2"/>
        <v>24</v>
      </c>
      <c r="D19" s="446">
        <v>0</v>
      </c>
      <c r="E19" s="446">
        <v>24</v>
      </c>
      <c r="F19" s="446"/>
      <c r="G19" s="446"/>
      <c r="H19" s="446">
        <f t="shared" si="3"/>
        <v>24</v>
      </c>
      <c r="I19" s="446">
        <f t="shared" si="4"/>
        <v>24</v>
      </c>
      <c r="J19" s="446">
        <v>23</v>
      </c>
      <c r="K19" s="446"/>
      <c r="L19" s="446">
        <v>1</v>
      </c>
      <c r="M19" s="446"/>
      <c r="N19" s="446"/>
      <c r="O19" s="446"/>
      <c r="P19" s="446"/>
      <c r="Q19" s="446"/>
      <c r="R19" s="447">
        <f t="shared" si="5"/>
        <v>1</v>
      </c>
      <c r="S19" s="448">
        <f t="shared" si="6"/>
        <v>0.9583333333333334</v>
      </c>
    </row>
    <row r="20" spans="1:19" ht="21" customHeight="1">
      <c r="A20" s="449" t="s">
        <v>1</v>
      </c>
      <c r="B20" s="450" t="s">
        <v>450</v>
      </c>
      <c r="C20" s="445">
        <f aca="true" t="shared" si="7" ref="C20:C64">D20+E20</f>
        <v>3561</v>
      </c>
      <c r="D20" s="451">
        <f>D33+D37+D43+D48+D52+D55+D59+D62+D21</f>
        <v>1054</v>
      </c>
      <c r="E20" s="451">
        <f>E33+E37+E43+E48+E52+E55+E59+E62+E21</f>
        <v>2507</v>
      </c>
      <c r="F20" s="451">
        <f>F33+F37+F43+F48+F52+F55+F59+F62+F21</f>
        <v>22</v>
      </c>
      <c r="G20" s="451">
        <f>G33+G37+G43+G48+G52+G55+G59+G62+G21</f>
        <v>0</v>
      </c>
      <c r="H20" s="451">
        <f t="shared" si="3"/>
        <v>3539</v>
      </c>
      <c r="I20" s="451">
        <f aca="true" t="shared" si="8" ref="I20:I64">J20+K20+L20+M20+N20+O20+P20</f>
        <v>2728</v>
      </c>
      <c r="J20" s="451">
        <f aca="true" t="shared" si="9" ref="J20:Q20">J33+J37+J43+J48+J52+J55+J59+J62+J21</f>
        <v>2226</v>
      </c>
      <c r="K20" s="451">
        <f t="shared" si="9"/>
        <v>23</v>
      </c>
      <c r="L20" s="451">
        <f t="shared" si="9"/>
        <v>476</v>
      </c>
      <c r="M20" s="451">
        <f t="shared" si="9"/>
        <v>1</v>
      </c>
      <c r="N20" s="451">
        <f t="shared" si="9"/>
        <v>0</v>
      </c>
      <c r="O20" s="451">
        <f t="shared" si="9"/>
        <v>0</v>
      </c>
      <c r="P20" s="451">
        <f t="shared" si="9"/>
        <v>2</v>
      </c>
      <c r="Q20" s="451">
        <f t="shared" si="9"/>
        <v>811</v>
      </c>
      <c r="R20" s="452">
        <f aca="true" t="shared" si="10" ref="R20:R64">L20+M20+N20+O20+P20+Q20</f>
        <v>1290</v>
      </c>
      <c r="S20" s="453">
        <f t="shared" si="6"/>
        <v>0.8244134897360704</v>
      </c>
    </row>
    <row r="21" spans="1:19" ht="21" customHeight="1">
      <c r="A21" s="449" t="s">
        <v>43</v>
      </c>
      <c r="B21" s="454" t="s">
        <v>451</v>
      </c>
      <c r="C21" s="445">
        <f t="shared" si="7"/>
        <v>1350</v>
      </c>
      <c r="D21" s="455">
        <f>SUM(D22:D32)</f>
        <v>374</v>
      </c>
      <c r="E21" s="455">
        <f>SUM(E22:E32)</f>
        <v>976</v>
      </c>
      <c r="F21" s="455">
        <f>SUM(F22:F32)</f>
        <v>9</v>
      </c>
      <c r="G21" s="455">
        <f>SUM(G22:G32)</f>
        <v>0</v>
      </c>
      <c r="H21" s="455">
        <f t="shared" si="3"/>
        <v>1341</v>
      </c>
      <c r="I21" s="455">
        <f t="shared" si="8"/>
        <v>1056</v>
      </c>
      <c r="J21" s="455">
        <f aca="true" t="shared" si="11" ref="J21:R21">SUM(J22:J32)</f>
        <v>906</v>
      </c>
      <c r="K21" s="455">
        <f t="shared" si="11"/>
        <v>9</v>
      </c>
      <c r="L21" s="455">
        <f t="shared" si="11"/>
        <v>141</v>
      </c>
      <c r="M21" s="455">
        <f t="shared" si="11"/>
        <v>0</v>
      </c>
      <c r="N21" s="455">
        <f t="shared" si="11"/>
        <v>0</v>
      </c>
      <c r="O21" s="455">
        <f t="shared" si="11"/>
        <v>0</v>
      </c>
      <c r="P21" s="455">
        <f t="shared" si="11"/>
        <v>0</v>
      </c>
      <c r="Q21" s="455">
        <f t="shared" si="11"/>
        <v>285</v>
      </c>
      <c r="R21" s="455">
        <f t="shared" si="11"/>
        <v>426</v>
      </c>
      <c r="S21" s="456">
        <f t="shared" si="6"/>
        <v>0.8664772727272727</v>
      </c>
    </row>
    <row r="22" spans="1:19" ht="21" customHeight="1">
      <c r="A22" s="423" t="s">
        <v>45</v>
      </c>
      <c r="B22" s="424" t="s">
        <v>453</v>
      </c>
      <c r="C22" s="445">
        <f t="shared" si="7"/>
        <v>87</v>
      </c>
      <c r="D22" s="446">
        <v>27</v>
      </c>
      <c r="E22" s="446">
        <v>60</v>
      </c>
      <c r="F22" s="446">
        <v>0</v>
      </c>
      <c r="G22" s="446"/>
      <c r="H22" s="446">
        <f t="shared" si="3"/>
        <v>87</v>
      </c>
      <c r="I22" s="446">
        <f t="shared" si="8"/>
        <v>71</v>
      </c>
      <c r="J22" s="446">
        <v>64</v>
      </c>
      <c r="K22" s="446"/>
      <c r="L22" s="446">
        <v>7</v>
      </c>
      <c r="M22" s="446"/>
      <c r="N22" s="446"/>
      <c r="O22" s="446"/>
      <c r="P22" s="446"/>
      <c r="Q22" s="446">
        <v>16</v>
      </c>
      <c r="R22" s="447">
        <f t="shared" si="10"/>
        <v>23</v>
      </c>
      <c r="S22" s="448">
        <f t="shared" si="6"/>
        <v>0.9014084507042254</v>
      </c>
    </row>
    <row r="23" spans="1:19" ht="21" customHeight="1">
      <c r="A23" s="423" t="s">
        <v>46</v>
      </c>
      <c r="B23" s="424" t="s">
        <v>457</v>
      </c>
      <c r="C23" s="445">
        <f t="shared" si="7"/>
        <v>180</v>
      </c>
      <c r="D23" s="446">
        <v>51</v>
      </c>
      <c r="E23" s="446">
        <v>129</v>
      </c>
      <c r="F23" s="446"/>
      <c r="G23" s="446"/>
      <c r="H23" s="446">
        <f t="shared" si="3"/>
        <v>180</v>
      </c>
      <c r="I23" s="446">
        <f>J23+K23+L23+M23+N23+O23+P23</f>
        <v>139</v>
      </c>
      <c r="J23" s="446">
        <v>125</v>
      </c>
      <c r="K23" s="446">
        <v>1</v>
      </c>
      <c r="L23" s="446">
        <v>13</v>
      </c>
      <c r="M23" s="446"/>
      <c r="N23" s="446"/>
      <c r="O23" s="446"/>
      <c r="P23" s="446"/>
      <c r="Q23" s="446">
        <v>41</v>
      </c>
      <c r="R23" s="447">
        <f t="shared" si="10"/>
        <v>54</v>
      </c>
      <c r="S23" s="448">
        <f t="shared" si="6"/>
        <v>0.9064748201438849</v>
      </c>
    </row>
    <row r="24" spans="1:19" ht="21" customHeight="1">
      <c r="A24" s="423" t="s">
        <v>104</v>
      </c>
      <c r="B24" s="424" t="s">
        <v>459</v>
      </c>
      <c r="C24" s="445">
        <f t="shared" si="7"/>
        <v>175</v>
      </c>
      <c r="D24" s="446">
        <v>45</v>
      </c>
      <c r="E24" s="446">
        <v>130</v>
      </c>
      <c r="F24" s="446">
        <v>4</v>
      </c>
      <c r="G24" s="446"/>
      <c r="H24" s="446">
        <f t="shared" si="3"/>
        <v>171</v>
      </c>
      <c r="I24" s="446">
        <f t="shared" si="8"/>
        <v>142</v>
      </c>
      <c r="J24" s="446">
        <v>133</v>
      </c>
      <c r="K24" s="446">
        <v>1</v>
      </c>
      <c r="L24" s="446">
        <v>8</v>
      </c>
      <c r="M24" s="446">
        <v>0</v>
      </c>
      <c r="N24" s="446"/>
      <c r="O24" s="446"/>
      <c r="P24" s="446"/>
      <c r="Q24" s="446">
        <v>29</v>
      </c>
      <c r="R24" s="447">
        <f t="shared" si="10"/>
        <v>37</v>
      </c>
      <c r="S24" s="448">
        <f t="shared" si="6"/>
        <v>0.9436619718309859</v>
      </c>
    </row>
    <row r="25" spans="1:19" ht="21" customHeight="1">
      <c r="A25" s="423" t="s">
        <v>106</v>
      </c>
      <c r="B25" s="424" t="s">
        <v>506</v>
      </c>
      <c r="C25" s="445">
        <f t="shared" si="7"/>
        <v>77</v>
      </c>
      <c r="D25" s="446">
        <v>43</v>
      </c>
      <c r="E25" s="446">
        <v>34</v>
      </c>
      <c r="F25" s="446"/>
      <c r="G25" s="446"/>
      <c r="H25" s="446">
        <f t="shared" si="3"/>
        <v>77</v>
      </c>
      <c r="I25" s="446">
        <f t="shared" si="8"/>
        <v>51</v>
      </c>
      <c r="J25" s="446">
        <v>45</v>
      </c>
      <c r="K25" s="446">
        <v>1</v>
      </c>
      <c r="L25" s="446">
        <v>5</v>
      </c>
      <c r="M25" s="446"/>
      <c r="N25" s="446"/>
      <c r="O25" s="446"/>
      <c r="P25" s="446"/>
      <c r="Q25" s="446">
        <v>26</v>
      </c>
      <c r="R25" s="447">
        <f t="shared" si="10"/>
        <v>31</v>
      </c>
      <c r="S25" s="448">
        <f t="shared" si="6"/>
        <v>0.9019607843137255</v>
      </c>
    </row>
    <row r="26" spans="1:19" ht="21" customHeight="1">
      <c r="A26" s="423" t="s">
        <v>107</v>
      </c>
      <c r="B26" s="424" t="s">
        <v>454</v>
      </c>
      <c r="C26" s="445">
        <f t="shared" si="7"/>
        <v>87</v>
      </c>
      <c r="D26" s="446">
        <v>9</v>
      </c>
      <c r="E26" s="446">
        <v>78</v>
      </c>
      <c r="F26" s="446"/>
      <c r="G26" s="446"/>
      <c r="H26" s="446">
        <f t="shared" si="3"/>
        <v>87</v>
      </c>
      <c r="I26" s="446">
        <f t="shared" si="8"/>
        <v>87</v>
      </c>
      <c r="J26" s="446">
        <v>85</v>
      </c>
      <c r="K26" s="446">
        <v>2</v>
      </c>
      <c r="L26" s="446"/>
      <c r="M26" s="446"/>
      <c r="N26" s="446"/>
      <c r="O26" s="446"/>
      <c r="P26" s="446"/>
      <c r="Q26" s="446"/>
      <c r="R26" s="447">
        <f t="shared" si="10"/>
        <v>0</v>
      </c>
      <c r="S26" s="448">
        <f t="shared" si="6"/>
        <v>1</v>
      </c>
    </row>
    <row r="27" spans="1:19" ht="21" customHeight="1">
      <c r="A27" s="423" t="s">
        <v>109</v>
      </c>
      <c r="B27" s="424" t="s">
        <v>452</v>
      </c>
      <c r="C27" s="445">
        <f t="shared" si="7"/>
        <v>182</v>
      </c>
      <c r="D27" s="446">
        <v>37</v>
      </c>
      <c r="E27" s="446">
        <v>145</v>
      </c>
      <c r="F27" s="446">
        <v>3</v>
      </c>
      <c r="G27" s="446"/>
      <c r="H27" s="446">
        <f t="shared" si="3"/>
        <v>179</v>
      </c>
      <c r="I27" s="446">
        <f t="shared" si="8"/>
        <v>159</v>
      </c>
      <c r="J27" s="446">
        <v>141</v>
      </c>
      <c r="K27" s="446">
        <v>0</v>
      </c>
      <c r="L27" s="446">
        <v>18</v>
      </c>
      <c r="M27" s="446"/>
      <c r="N27" s="446"/>
      <c r="O27" s="446"/>
      <c r="P27" s="446"/>
      <c r="Q27" s="446">
        <v>20</v>
      </c>
      <c r="R27" s="447">
        <f t="shared" si="10"/>
        <v>38</v>
      </c>
      <c r="S27" s="448">
        <f t="shared" si="6"/>
        <v>0.8867924528301887</v>
      </c>
    </row>
    <row r="28" spans="1:19" ht="21" customHeight="1">
      <c r="A28" s="423" t="s">
        <v>110</v>
      </c>
      <c r="B28" s="424" t="s">
        <v>458</v>
      </c>
      <c r="C28" s="445">
        <f t="shared" si="7"/>
        <v>198</v>
      </c>
      <c r="D28" s="446">
        <v>65</v>
      </c>
      <c r="E28" s="446">
        <v>133</v>
      </c>
      <c r="F28" s="446"/>
      <c r="G28" s="446"/>
      <c r="H28" s="446">
        <f t="shared" si="3"/>
        <v>198</v>
      </c>
      <c r="I28" s="446">
        <f t="shared" si="8"/>
        <v>147</v>
      </c>
      <c r="J28" s="446">
        <v>123</v>
      </c>
      <c r="K28" s="446">
        <v>4</v>
      </c>
      <c r="L28" s="446">
        <v>20</v>
      </c>
      <c r="M28" s="446"/>
      <c r="N28" s="446"/>
      <c r="O28" s="446"/>
      <c r="P28" s="446"/>
      <c r="Q28" s="446">
        <v>51</v>
      </c>
      <c r="R28" s="447">
        <f t="shared" si="10"/>
        <v>71</v>
      </c>
      <c r="S28" s="448">
        <f t="shared" si="6"/>
        <v>0.8639455782312925</v>
      </c>
    </row>
    <row r="29" spans="1:19" ht="21" customHeight="1">
      <c r="A29" s="423" t="s">
        <v>123</v>
      </c>
      <c r="B29" s="424" t="s">
        <v>456</v>
      </c>
      <c r="C29" s="445">
        <f t="shared" si="7"/>
        <v>170</v>
      </c>
      <c r="D29" s="446">
        <v>35</v>
      </c>
      <c r="E29" s="446">
        <v>135</v>
      </c>
      <c r="F29" s="446">
        <v>2</v>
      </c>
      <c r="G29" s="446"/>
      <c r="H29" s="446">
        <f t="shared" si="3"/>
        <v>168</v>
      </c>
      <c r="I29" s="446">
        <f t="shared" si="8"/>
        <v>139</v>
      </c>
      <c r="J29" s="446">
        <v>120</v>
      </c>
      <c r="K29" s="446">
        <v>0</v>
      </c>
      <c r="L29" s="446">
        <v>19</v>
      </c>
      <c r="M29" s="446"/>
      <c r="N29" s="446"/>
      <c r="O29" s="446"/>
      <c r="P29" s="446"/>
      <c r="Q29" s="446">
        <v>29</v>
      </c>
      <c r="R29" s="447">
        <f t="shared" si="10"/>
        <v>48</v>
      </c>
      <c r="S29" s="448">
        <f t="shared" si="6"/>
        <v>0.8633093525179856</v>
      </c>
    </row>
    <row r="30" spans="1:19" ht="21" customHeight="1">
      <c r="A30" s="423" t="s">
        <v>433</v>
      </c>
      <c r="B30" s="424" t="s">
        <v>465</v>
      </c>
      <c r="C30" s="445">
        <f t="shared" si="7"/>
        <v>68</v>
      </c>
      <c r="D30" s="446">
        <v>21</v>
      </c>
      <c r="E30" s="446">
        <v>47</v>
      </c>
      <c r="F30" s="446"/>
      <c r="G30" s="446"/>
      <c r="H30" s="446">
        <f t="shared" si="3"/>
        <v>68</v>
      </c>
      <c r="I30" s="446">
        <f t="shared" si="8"/>
        <v>30</v>
      </c>
      <c r="J30" s="446">
        <v>14</v>
      </c>
      <c r="K30" s="446"/>
      <c r="L30" s="446">
        <v>16</v>
      </c>
      <c r="M30" s="446"/>
      <c r="N30" s="446"/>
      <c r="O30" s="446"/>
      <c r="P30" s="446"/>
      <c r="Q30" s="446">
        <v>38</v>
      </c>
      <c r="R30" s="447">
        <f t="shared" si="10"/>
        <v>54</v>
      </c>
      <c r="S30" s="448">
        <f t="shared" si="6"/>
        <v>0.4666666666666667</v>
      </c>
    </row>
    <row r="31" spans="1:19" ht="21" customHeight="1">
      <c r="A31" s="423" t="s">
        <v>512</v>
      </c>
      <c r="B31" s="424" t="s">
        <v>497</v>
      </c>
      <c r="C31" s="445">
        <f t="shared" si="7"/>
        <v>79</v>
      </c>
      <c r="D31" s="446">
        <v>41</v>
      </c>
      <c r="E31" s="446">
        <v>38</v>
      </c>
      <c r="F31" s="446"/>
      <c r="G31" s="446"/>
      <c r="H31" s="446">
        <f t="shared" si="3"/>
        <v>79</v>
      </c>
      <c r="I31" s="446">
        <f t="shared" si="8"/>
        <v>44</v>
      </c>
      <c r="J31" s="446">
        <v>23</v>
      </c>
      <c r="K31" s="446">
        <v>0</v>
      </c>
      <c r="L31" s="446">
        <v>21</v>
      </c>
      <c r="M31" s="446"/>
      <c r="N31" s="446"/>
      <c r="O31" s="446"/>
      <c r="P31" s="446"/>
      <c r="Q31" s="446">
        <v>35</v>
      </c>
      <c r="R31" s="447">
        <f t="shared" si="10"/>
        <v>56</v>
      </c>
      <c r="S31" s="448">
        <f t="shared" si="6"/>
        <v>0.5227272727272727</v>
      </c>
    </row>
    <row r="32" spans="1:19" ht="21" customHeight="1">
      <c r="A32" s="423" t="s">
        <v>513</v>
      </c>
      <c r="B32" s="424" t="s">
        <v>502</v>
      </c>
      <c r="C32" s="445">
        <f t="shared" si="7"/>
        <v>47</v>
      </c>
      <c r="D32" s="446">
        <v>0</v>
      </c>
      <c r="E32" s="446">
        <v>47</v>
      </c>
      <c r="F32" s="446">
        <v>0</v>
      </c>
      <c r="G32" s="446"/>
      <c r="H32" s="446">
        <f t="shared" si="3"/>
        <v>47</v>
      </c>
      <c r="I32" s="446">
        <f t="shared" si="8"/>
        <v>47</v>
      </c>
      <c r="J32" s="446">
        <v>33</v>
      </c>
      <c r="K32" s="446">
        <v>0</v>
      </c>
      <c r="L32" s="446">
        <v>14</v>
      </c>
      <c r="M32" s="446"/>
      <c r="N32" s="446"/>
      <c r="O32" s="446"/>
      <c r="P32" s="446"/>
      <c r="Q32" s="446"/>
      <c r="R32" s="447">
        <f t="shared" si="10"/>
        <v>14</v>
      </c>
      <c r="S32" s="448">
        <f t="shared" si="6"/>
        <v>0.7021276595744681</v>
      </c>
    </row>
    <row r="33" spans="1:19" ht="21" customHeight="1">
      <c r="A33" s="449" t="s">
        <v>44</v>
      </c>
      <c r="B33" s="454" t="s">
        <v>460</v>
      </c>
      <c r="C33" s="445">
        <f t="shared" si="7"/>
        <v>271</v>
      </c>
      <c r="D33" s="445">
        <f>D35+D36+D34</f>
        <v>45</v>
      </c>
      <c r="E33" s="445">
        <f aca="true" t="shared" si="12" ref="E33:Q33">E35+E36+E34</f>
        <v>226</v>
      </c>
      <c r="F33" s="445">
        <f t="shared" si="12"/>
        <v>1</v>
      </c>
      <c r="G33" s="445">
        <f t="shared" si="12"/>
        <v>0</v>
      </c>
      <c r="H33" s="445">
        <f t="shared" si="12"/>
        <v>270</v>
      </c>
      <c r="I33" s="445">
        <f t="shared" si="12"/>
        <v>225</v>
      </c>
      <c r="J33" s="445">
        <f t="shared" si="12"/>
        <v>184</v>
      </c>
      <c r="K33" s="445">
        <f t="shared" si="12"/>
        <v>1</v>
      </c>
      <c r="L33" s="445">
        <f t="shared" si="12"/>
        <v>40</v>
      </c>
      <c r="M33" s="445">
        <f t="shared" si="12"/>
        <v>0</v>
      </c>
      <c r="N33" s="445">
        <f t="shared" si="12"/>
        <v>0</v>
      </c>
      <c r="O33" s="445">
        <f t="shared" si="12"/>
        <v>0</v>
      </c>
      <c r="P33" s="445">
        <f t="shared" si="12"/>
        <v>0</v>
      </c>
      <c r="Q33" s="445">
        <f t="shared" si="12"/>
        <v>45</v>
      </c>
      <c r="R33" s="457">
        <f>L33+M33+N33+O33+P33+Q33</f>
        <v>85</v>
      </c>
      <c r="S33" s="458">
        <f t="shared" si="6"/>
        <v>0.8222222222222222</v>
      </c>
    </row>
    <row r="34" spans="1:19" ht="21" customHeight="1">
      <c r="A34" s="423" t="s">
        <v>47</v>
      </c>
      <c r="B34" s="424" t="s">
        <v>461</v>
      </c>
      <c r="C34" s="446">
        <f t="shared" si="7"/>
        <v>46</v>
      </c>
      <c r="D34" s="446">
        <v>11</v>
      </c>
      <c r="E34" s="446">
        <v>35</v>
      </c>
      <c r="F34" s="446">
        <v>0</v>
      </c>
      <c r="G34" s="446"/>
      <c r="H34" s="446">
        <f t="shared" si="3"/>
        <v>46</v>
      </c>
      <c r="I34" s="446">
        <f t="shared" si="8"/>
        <v>35</v>
      </c>
      <c r="J34" s="446">
        <v>29</v>
      </c>
      <c r="K34" s="446">
        <v>0</v>
      </c>
      <c r="L34" s="446">
        <v>6</v>
      </c>
      <c r="M34" s="446">
        <v>0</v>
      </c>
      <c r="N34" s="446">
        <v>0</v>
      </c>
      <c r="O34" s="446">
        <v>0</v>
      </c>
      <c r="P34" s="446">
        <v>0</v>
      </c>
      <c r="Q34" s="446">
        <v>11</v>
      </c>
      <c r="R34" s="446">
        <f t="shared" si="10"/>
        <v>17</v>
      </c>
      <c r="S34" s="448">
        <f t="shared" si="6"/>
        <v>0.8285714285714286</v>
      </c>
    </row>
    <row r="35" spans="1:19" ht="21" customHeight="1">
      <c r="A35" s="423" t="s">
        <v>48</v>
      </c>
      <c r="B35" s="424" t="s">
        <v>455</v>
      </c>
      <c r="C35" s="446">
        <f t="shared" si="7"/>
        <v>158</v>
      </c>
      <c r="D35" s="446">
        <v>25</v>
      </c>
      <c r="E35" s="446">
        <v>133</v>
      </c>
      <c r="F35" s="446">
        <v>0</v>
      </c>
      <c r="G35" s="446"/>
      <c r="H35" s="446">
        <f t="shared" si="3"/>
        <v>158</v>
      </c>
      <c r="I35" s="446">
        <f t="shared" si="8"/>
        <v>138</v>
      </c>
      <c r="J35" s="446">
        <v>106</v>
      </c>
      <c r="K35" s="446">
        <v>1</v>
      </c>
      <c r="L35" s="446">
        <v>31</v>
      </c>
      <c r="M35" s="446">
        <v>0</v>
      </c>
      <c r="N35" s="446">
        <v>0</v>
      </c>
      <c r="O35" s="446">
        <v>0</v>
      </c>
      <c r="P35" s="446">
        <v>0</v>
      </c>
      <c r="Q35" s="446">
        <v>20</v>
      </c>
      <c r="R35" s="446">
        <f t="shared" si="10"/>
        <v>51</v>
      </c>
      <c r="S35" s="448">
        <f t="shared" si="6"/>
        <v>0.7753623188405797</v>
      </c>
    </row>
    <row r="36" spans="1:19" ht="21" customHeight="1">
      <c r="A36" s="423" t="s">
        <v>463</v>
      </c>
      <c r="B36" s="424" t="s">
        <v>464</v>
      </c>
      <c r="C36" s="446">
        <f t="shared" si="7"/>
        <v>67</v>
      </c>
      <c r="D36" s="446">
        <v>9</v>
      </c>
      <c r="E36" s="446">
        <v>58</v>
      </c>
      <c r="F36" s="446">
        <v>1</v>
      </c>
      <c r="G36" s="446"/>
      <c r="H36" s="446">
        <f t="shared" si="3"/>
        <v>66</v>
      </c>
      <c r="I36" s="446">
        <f t="shared" si="8"/>
        <v>52</v>
      </c>
      <c r="J36" s="446">
        <v>49</v>
      </c>
      <c r="K36" s="446">
        <v>0</v>
      </c>
      <c r="L36" s="446">
        <v>3</v>
      </c>
      <c r="M36" s="446">
        <v>0</v>
      </c>
      <c r="N36" s="446">
        <v>0</v>
      </c>
      <c r="O36" s="446">
        <v>0</v>
      </c>
      <c r="P36" s="446">
        <v>0</v>
      </c>
      <c r="Q36" s="446">
        <v>14</v>
      </c>
      <c r="R36" s="446">
        <f t="shared" si="10"/>
        <v>17</v>
      </c>
      <c r="S36" s="448">
        <f t="shared" si="6"/>
        <v>0.9423076923076923</v>
      </c>
    </row>
    <row r="37" spans="1:19" ht="21" customHeight="1">
      <c r="A37" s="449" t="s">
        <v>49</v>
      </c>
      <c r="B37" s="454" t="s">
        <v>466</v>
      </c>
      <c r="C37" s="445">
        <f>D37+E37</f>
        <v>659</v>
      </c>
      <c r="D37" s="445">
        <f>+D42+D41+D40+D39+D38</f>
        <v>258</v>
      </c>
      <c r="E37" s="445">
        <f>+E42+E41+E40+E39+E38</f>
        <v>401</v>
      </c>
      <c r="F37" s="445">
        <f>+F42+F41+F40+F39+F38</f>
        <v>2</v>
      </c>
      <c r="G37" s="445"/>
      <c r="H37" s="445">
        <f t="shared" si="3"/>
        <v>657</v>
      </c>
      <c r="I37" s="445">
        <f>J37+K37+L37+M37+N37+O37+P37</f>
        <v>473</v>
      </c>
      <c r="J37" s="445">
        <f>SUM(J38:J42)</f>
        <v>328</v>
      </c>
      <c r="K37" s="445">
        <f aca="true" t="shared" si="13" ref="K37:R37">SUM(K38:K42)</f>
        <v>4</v>
      </c>
      <c r="L37" s="445">
        <f t="shared" si="13"/>
        <v>139</v>
      </c>
      <c r="M37" s="445">
        <f t="shared" si="13"/>
        <v>0</v>
      </c>
      <c r="N37" s="445">
        <f t="shared" si="13"/>
        <v>0</v>
      </c>
      <c r="O37" s="445">
        <f t="shared" si="13"/>
        <v>0</v>
      </c>
      <c r="P37" s="445">
        <f t="shared" si="13"/>
        <v>2</v>
      </c>
      <c r="Q37" s="445">
        <f t="shared" si="13"/>
        <v>184</v>
      </c>
      <c r="R37" s="445">
        <f t="shared" si="13"/>
        <v>325</v>
      </c>
      <c r="S37" s="458">
        <f t="shared" si="6"/>
        <v>0.7019027484143763</v>
      </c>
    </row>
    <row r="38" spans="1:19" ht="21" customHeight="1">
      <c r="A38" s="423" t="s">
        <v>113</v>
      </c>
      <c r="B38" s="424" t="s">
        <v>467</v>
      </c>
      <c r="C38" s="446">
        <f t="shared" si="7"/>
        <v>50</v>
      </c>
      <c r="D38" s="446">
        <v>0</v>
      </c>
      <c r="E38" s="446">
        <v>50</v>
      </c>
      <c r="F38" s="446">
        <v>0</v>
      </c>
      <c r="G38" s="446"/>
      <c r="H38" s="446">
        <f t="shared" si="3"/>
        <v>50</v>
      </c>
      <c r="I38" s="446">
        <f t="shared" si="8"/>
        <v>50</v>
      </c>
      <c r="J38" s="446">
        <v>43</v>
      </c>
      <c r="K38" s="446">
        <v>0</v>
      </c>
      <c r="L38" s="446">
        <v>7</v>
      </c>
      <c r="M38" s="446">
        <v>0</v>
      </c>
      <c r="N38" s="446"/>
      <c r="O38" s="446"/>
      <c r="P38" s="446">
        <v>0</v>
      </c>
      <c r="Q38" s="446">
        <v>0</v>
      </c>
      <c r="R38" s="447">
        <f>L38+M38+N38+O38+P38+Q38</f>
        <v>7</v>
      </c>
      <c r="S38" s="448">
        <f t="shared" si="6"/>
        <v>0.86</v>
      </c>
    </row>
    <row r="39" spans="1:19" ht="21" customHeight="1">
      <c r="A39" s="423" t="s">
        <v>114</v>
      </c>
      <c r="B39" s="424" t="s">
        <v>468</v>
      </c>
      <c r="C39" s="446">
        <f t="shared" si="7"/>
        <v>162</v>
      </c>
      <c r="D39" s="446">
        <v>57</v>
      </c>
      <c r="E39" s="446">
        <v>105</v>
      </c>
      <c r="F39" s="446">
        <v>0</v>
      </c>
      <c r="G39" s="446"/>
      <c r="H39" s="446">
        <f t="shared" si="3"/>
        <v>162</v>
      </c>
      <c r="I39" s="446">
        <f t="shared" si="8"/>
        <v>130</v>
      </c>
      <c r="J39" s="446">
        <v>89</v>
      </c>
      <c r="K39" s="446">
        <v>1</v>
      </c>
      <c r="L39" s="446">
        <v>40</v>
      </c>
      <c r="M39" s="446">
        <v>0</v>
      </c>
      <c r="N39" s="446"/>
      <c r="O39" s="446"/>
      <c r="P39" s="446">
        <v>0</v>
      </c>
      <c r="Q39" s="446">
        <v>32</v>
      </c>
      <c r="R39" s="447">
        <f t="shared" si="10"/>
        <v>72</v>
      </c>
      <c r="S39" s="448">
        <f t="shared" si="6"/>
        <v>0.6923076923076923</v>
      </c>
    </row>
    <row r="40" spans="1:19" ht="21" customHeight="1">
      <c r="A40" s="423" t="s">
        <v>115</v>
      </c>
      <c r="B40" s="424" t="s">
        <v>469</v>
      </c>
      <c r="C40" s="446">
        <f t="shared" si="7"/>
        <v>139</v>
      </c>
      <c r="D40" s="446">
        <v>72</v>
      </c>
      <c r="E40" s="446">
        <v>67</v>
      </c>
      <c r="F40" s="446">
        <v>2</v>
      </c>
      <c r="G40" s="446"/>
      <c r="H40" s="446">
        <f t="shared" si="3"/>
        <v>137</v>
      </c>
      <c r="I40" s="446">
        <f t="shared" si="8"/>
        <v>76</v>
      </c>
      <c r="J40" s="446">
        <v>55</v>
      </c>
      <c r="K40" s="446">
        <v>1</v>
      </c>
      <c r="L40" s="446">
        <v>20</v>
      </c>
      <c r="M40" s="446">
        <v>0</v>
      </c>
      <c r="N40" s="446"/>
      <c r="O40" s="446"/>
      <c r="P40" s="446">
        <v>0</v>
      </c>
      <c r="Q40" s="446">
        <v>61</v>
      </c>
      <c r="R40" s="447">
        <f t="shared" si="10"/>
        <v>81</v>
      </c>
      <c r="S40" s="448">
        <f t="shared" si="6"/>
        <v>0.7368421052631579</v>
      </c>
    </row>
    <row r="41" spans="1:19" ht="21" customHeight="1">
      <c r="A41" s="423" t="s">
        <v>470</v>
      </c>
      <c r="B41" s="424" t="s">
        <v>471</v>
      </c>
      <c r="C41" s="446">
        <f t="shared" si="7"/>
        <v>183</v>
      </c>
      <c r="D41" s="446">
        <v>78</v>
      </c>
      <c r="E41" s="446">
        <v>105</v>
      </c>
      <c r="F41" s="446">
        <v>0</v>
      </c>
      <c r="G41" s="446"/>
      <c r="H41" s="446">
        <f t="shared" si="3"/>
        <v>183</v>
      </c>
      <c r="I41" s="446">
        <f t="shared" si="8"/>
        <v>130</v>
      </c>
      <c r="J41" s="446">
        <v>88</v>
      </c>
      <c r="K41" s="446">
        <v>1</v>
      </c>
      <c r="L41" s="446">
        <v>39</v>
      </c>
      <c r="M41" s="446">
        <v>0</v>
      </c>
      <c r="N41" s="446">
        <v>0</v>
      </c>
      <c r="O41" s="446"/>
      <c r="P41" s="446">
        <v>2</v>
      </c>
      <c r="Q41" s="446">
        <v>53</v>
      </c>
      <c r="R41" s="447">
        <f t="shared" si="10"/>
        <v>94</v>
      </c>
      <c r="S41" s="448">
        <f t="shared" si="6"/>
        <v>0.6846153846153846</v>
      </c>
    </row>
    <row r="42" spans="1:19" ht="21" customHeight="1">
      <c r="A42" s="423" t="s">
        <v>472</v>
      </c>
      <c r="B42" s="424" t="s">
        <v>473</v>
      </c>
      <c r="C42" s="446">
        <f t="shared" si="7"/>
        <v>125</v>
      </c>
      <c r="D42" s="446">
        <v>51</v>
      </c>
      <c r="E42" s="446">
        <v>74</v>
      </c>
      <c r="F42" s="446">
        <v>0</v>
      </c>
      <c r="G42" s="446"/>
      <c r="H42" s="446">
        <f t="shared" si="3"/>
        <v>125</v>
      </c>
      <c r="I42" s="446">
        <f t="shared" si="8"/>
        <v>87</v>
      </c>
      <c r="J42" s="446">
        <v>53</v>
      </c>
      <c r="K42" s="446">
        <v>1</v>
      </c>
      <c r="L42" s="446">
        <v>33</v>
      </c>
      <c r="M42" s="446">
        <v>0</v>
      </c>
      <c r="N42" s="446"/>
      <c r="O42" s="446"/>
      <c r="P42" s="446">
        <v>0</v>
      </c>
      <c r="Q42" s="446">
        <v>38</v>
      </c>
      <c r="R42" s="447">
        <f t="shared" si="10"/>
        <v>71</v>
      </c>
      <c r="S42" s="448">
        <f t="shared" si="6"/>
        <v>0.6206896551724138</v>
      </c>
    </row>
    <row r="43" spans="1:19" ht="21" customHeight="1">
      <c r="A43" s="449" t="s">
        <v>58</v>
      </c>
      <c r="B43" s="454" t="s">
        <v>474</v>
      </c>
      <c r="C43" s="445">
        <f>D43+E43</f>
        <v>247</v>
      </c>
      <c r="D43" s="445">
        <f>SUM(D44:D47)</f>
        <v>51</v>
      </c>
      <c r="E43" s="445">
        <f aca="true" t="shared" si="14" ref="E43:R43">SUM(E44:E47)</f>
        <v>196</v>
      </c>
      <c r="F43" s="445">
        <f t="shared" si="14"/>
        <v>3</v>
      </c>
      <c r="G43" s="445">
        <f t="shared" si="14"/>
        <v>0</v>
      </c>
      <c r="H43" s="445">
        <f t="shared" si="14"/>
        <v>244</v>
      </c>
      <c r="I43" s="445">
        <f t="shared" si="14"/>
        <v>202</v>
      </c>
      <c r="J43" s="445">
        <f t="shared" si="14"/>
        <v>176</v>
      </c>
      <c r="K43" s="445">
        <f t="shared" si="14"/>
        <v>0</v>
      </c>
      <c r="L43" s="445">
        <f t="shared" si="14"/>
        <v>26</v>
      </c>
      <c r="M43" s="445">
        <f t="shared" si="14"/>
        <v>0</v>
      </c>
      <c r="N43" s="445">
        <f t="shared" si="14"/>
        <v>0</v>
      </c>
      <c r="O43" s="445">
        <f t="shared" si="14"/>
        <v>0</v>
      </c>
      <c r="P43" s="445">
        <f t="shared" si="14"/>
        <v>0</v>
      </c>
      <c r="Q43" s="445">
        <f t="shared" si="14"/>
        <v>42</v>
      </c>
      <c r="R43" s="445">
        <f t="shared" si="14"/>
        <v>68</v>
      </c>
      <c r="S43" s="459">
        <f>(J43+K43)/I43</f>
        <v>0.8712871287128713</v>
      </c>
    </row>
    <row r="44" spans="1:19" ht="21" customHeight="1">
      <c r="A44" s="460" t="s">
        <v>116</v>
      </c>
      <c r="B44" s="424" t="s">
        <v>475</v>
      </c>
      <c r="C44" s="446">
        <f>D44+E44</f>
        <v>43</v>
      </c>
      <c r="D44" s="446">
        <v>5</v>
      </c>
      <c r="E44" s="446">
        <v>38</v>
      </c>
      <c r="F44" s="446">
        <v>1</v>
      </c>
      <c r="G44" s="446"/>
      <c r="H44" s="446">
        <f>I44+Q44</f>
        <v>42</v>
      </c>
      <c r="I44" s="446">
        <f t="shared" si="8"/>
        <v>38</v>
      </c>
      <c r="J44" s="446">
        <v>32</v>
      </c>
      <c r="K44" s="446">
        <v>0</v>
      </c>
      <c r="L44" s="446">
        <v>6</v>
      </c>
      <c r="M44" s="446"/>
      <c r="N44" s="446"/>
      <c r="O44" s="446"/>
      <c r="P44" s="446"/>
      <c r="Q44" s="446">
        <v>4</v>
      </c>
      <c r="R44" s="447">
        <f>L44+M44+N44+O44+P44+Q44</f>
        <v>10</v>
      </c>
      <c r="S44" s="461">
        <f>(J44+K44)/I44</f>
        <v>0.8421052631578947</v>
      </c>
    </row>
    <row r="45" spans="1:19" ht="21" customHeight="1">
      <c r="A45" s="460" t="s">
        <v>117</v>
      </c>
      <c r="B45" s="424" t="s">
        <v>476</v>
      </c>
      <c r="C45" s="446">
        <f>D45+E45</f>
        <v>57</v>
      </c>
      <c r="D45" s="446">
        <v>8</v>
      </c>
      <c r="E45" s="446">
        <v>49</v>
      </c>
      <c r="F45" s="446"/>
      <c r="G45" s="446"/>
      <c r="H45" s="446">
        <f>I45+Q45</f>
        <v>57</v>
      </c>
      <c r="I45" s="446">
        <f t="shared" si="8"/>
        <v>51</v>
      </c>
      <c r="J45" s="446">
        <v>45</v>
      </c>
      <c r="K45" s="446"/>
      <c r="L45" s="446">
        <v>6</v>
      </c>
      <c r="M45" s="446"/>
      <c r="N45" s="446"/>
      <c r="O45" s="446"/>
      <c r="P45" s="446"/>
      <c r="Q45" s="446">
        <v>6</v>
      </c>
      <c r="R45" s="447">
        <f>L45+M45+N45+O45+P45+Q45</f>
        <v>12</v>
      </c>
      <c r="S45" s="461">
        <f>(J45+K45)/I45</f>
        <v>0.8823529411764706</v>
      </c>
    </row>
    <row r="46" spans="1:19" ht="21" customHeight="1">
      <c r="A46" s="460" t="s">
        <v>118</v>
      </c>
      <c r="B46" s="424" t="s">
        <v>477</v>
      </c>
      <c r="C46" s="446">
        <f>D46+E46</f>
        <v>105</v>
      </c>
      <c r="D46" s="446">
        <v>32</v>
      </c>
      <c r="E46" s="446">
        <f>67+6</f>
        <v>73</v>
      </c>
      <c r="F46" s="446">
        <v>2</v>
      </c>
      <c r="G46" s="446"/>
      <c r="H46" s="446">
        <f>I46+Q46</f>
        <v>103</v>
      </c>
      <c r="I46" s="446">
        <f t="shared" si="8"/>
        <v>74</v>
      </c>
      <c r="J46" s="446">
        <v>65</v>
      </c>
      <c r="K46" s="446">
        <v>0</v>
      </c>
      <c r="L46" s="446">
        <v>9</v>
      </c>
      <c r="M46" s="446"/>
      <c r="N46" s="446">
        <v>0</v>
      </c>
      <c r="O46" s="446"/>
      <c r="P46" s="446"/>
      <c r="Q46" s="446">
        <f>29</f>
        <v>29</v>
      </c>
      <c r="R46" s="447">
        <f>L46+M46+N46+O46+P46+Q46</f>
        <v>38</v>
      </c>
      <c r="S46" s="461">
        <f>(J46+K46)/I46</f>
        <v>0.8783783783783784</v>
      </c>
    </row>
    <row r="47" spans="1:19" ht="21" customHeight="1">
      <c r="A47" s="460" t="s">
        <v>119</v>
      </c>
      <c r="B47" s="424" t="s">
        <v>509</v>
      </c>
      <c r="C47" s="446">
        <f>D47+E47</f>
        <v>42</v>
      </c>
      <c r="D47" s="446">
        <v>6</v>
      </c>
      <c r="E47" s="446">
        <v>36</v>
      </c>
      <c r="F47" s="446"/>
      <c r="G47" s="446"/>
      <c r="H47" s="446">
        <f>I47+Q47</f>
        <v>42</v>
      </c>
      <c r="I47" s="446">
        <f t="shared" si="8"/>
        <v>39</v>
      </c>
      <c r="J47" s="446">
        <v>34</v>
      </c>
      <c r="K47" s="446"/>
      <c r="L47" s="446">
        <v>5</v>
      </c>
      <c r="M47" s="446"/>
      <c r="N47" s="446"/>
      <c r="O47" s="446"/>
      <c r="P47" s="446"/>
      <c r="Q47" s="446">
        <v>3</v>
      </c>
      <c r="R47" s="447">
        <f>L47+M47+N47+O47+P47+Q47</f>
        <v>8</v>
      </c>
      <c r="S47" s="461">
        <f>(J47+K47)/I47</f>
        <v>0.8717948717948718</v>
      </c>
    </row>
    <row r="48" spans="1:19" ht="21" customHeight="1">
      <c r="A48" s="449" t="s">
        <v>59</v>
      </c>
      <c r="B48" s="454" t="s">
        <v>478</v>
      </c>
      <c r="C48" s="445">
        <f t="shared" si="7"/>
        <v>167</v>
      </c>
      <c r="D48" s="445">
        <f>D49+D50+D51</f>
        <v>32</v>
      </c>
      <c r="E48" s="445">
        <f>E49+E50+E51</f>
        <v>135</v>
      </c>
      <c r="F48" s="445">
        <f>F49+F50+F51</f>
        <v>3</v>
      </c>
      <c r="G48" s="445"/>
      <c r="H48" s="445">
        <f t="shared" si="3"/>
        <v>164</v>
      </c>
      <c r="I48" s="445">
        <f t="shared" si="8"/>
        <v>137</v>
      </c>
      <c r="J48" s="445">
        <f aca="true" t="shared" si="15" ref="J48:Q48">J49+J50+J51</f>
        <v>119</v>
      </c>
      <c r="K48" s="445">
        <f t="shared" si="15"/>
        <v>2</v>
      </c>
      <c r="L48" s="445">
        <f t="shared" si="15"/>
        <v>16</v>
      </c>
      <c r="M48" s="445">
        <f t="shared" si="15"/>
        <v>0</v>
      </c>
      <c r="N48" s="445">
        <f t="shared" si="15"/>
        <v>0</v>
      </c>
      <c r="O48" s="445">
        <f t="shared" si="15"/>
        <v>0</v>
      </c>
      <c r="P48" s="445">
        <f t="shared" si="15"/>
        <v>0</v>
      </c>
      <c r="Q48" s="445">
        <f t="shared" si="15"/>
        <v>27</v>
      </c>
      <c r="R48" s="457">
        <f t="shared" si="10"/>
        <v>43</v>
      </c>
      <c r="S48" s="458">
        <f t="shared" si="6"/>
        <v>0.8832116788321168</v>
      </c>
    </row>
    <row r="49" spans="1:19" ht="21" customHeight="1">
      <c r="A49" s="423" t="s">
        <v>120</v>
      </c>
      <c r="B49" s="424" t="s">
        <v>507</v>
      </c>
      <c r="C49" s="446">
        <f t="shared" si="7"/>
        <v>43</v>
      </c>
      <c r="D49" s="446">
        <v>15</v>
      </c>
      <c r="E49" s="446">
        <v>28</v>
      </c>
      <c r="F49" s="446">
        <v>0</v>
      </c>
      <c r="G49" s="446"/>
      <c r="H49" s="446">
        <f t="shared" si="3"/>
        <v>43</v>
      </c>
      <c r="I49" s="446">
        <f t="shared" si="8"/>
        <v>31</v>
      </c>
      <c r="J49" s="446">
        <v>28</v>
      </c>
      <c r="K49" s="446">
        <v>0</v>
      </c>
      <c r="L49" s="446">
        <v>3</v>
      </c>
      <c r="M49" s="446">
        <v>0</v>
      </c>
      <c r="N49" s="446">
        <v>0</v>
      </c>
      <c r="O49" s="446">
        <v>0</v>
      </c>
      <c r="P49" s="446">
        <v>0</v>
      </c>
      <c r="Q49" s="446">
        <v>12</v>
      </c>
      <c r="R49" s="447">
        <f t="shared" si="10"/>
        <v>15</v>
      </c>
      <c r="S49" s="448">
        <f t="shared" si="6"/>
        <v>0.9032258064516129</v>
      </c>
    </row>
    <row r="50" spans="1:19" ht="21" customHeight="1">
      <c r="A50" s="423" t="s">
        <v>121</v>
      </c>
      <c r="B50" s="424" t="s">
        <v>462</v>
      </c>
      <c r="C50" s="446">
        <f t="shared" si="7"/>
        <v>61</v>
      </c>
      <c r="D50" s="446">
        <v>6</v>
      </c>
      <c r="E50" s="446">
        <v>55</v>
      </c>
      <c r="F50" s="446">
        <v>0</v>
      </c>
      <c r="G50" s="446"/>
      <c r="H50" s="446">
        <f t="shared" si="3"/>
        <v>61</v>
      </c>
      <c r="I50" s="446">
        <f t="shared" si="8"/>
        <v>55</v>
      </c>
      <c r="J50" s="446">
        <v>44</v>
      </c>
      <c r="K50" s="446">
        <v>2</v>
      </c>
      <c r="L50" s="446">
        <v>9</v>
      </c>
      <c r="M50" s="446">
        <v>0</v>
      </c>
      <c r="N50" s="446">
        <v>0</v>
      </c>
      <c r="O50" s="446">
        <v>0</v>
      </c>
      <c r="P50" s="446">
        <v>0</v>
      </c>
      <c r="Q50" s="446">
        <v>6</v>
      </c>
      <c r="R50" s="447">
        <f t="shared" si="10"/>
        <v>15</v>
      </c>
      <c r="S50" s="448">
        <f t="shared" si="6"/>
        <v>0.8363636363636363</v>
      </c>
    </row>
    <row r="51" spans="1:19" ht="21" customHeight="1">
      <c r="A51" s="423" t="s">
        <v>122</v>
      </c>
      <c r="B51" s="424" t="s">
        <v>480</v>
      </c>
      <c r="C51" s="446">
        <f t="shared" si="7"/>
        <v>63</v>
      </c>
      <c r="D51" s="446">
        <v>11</v>
      </c>
      <c r="E51" s="446">
        <v>52</v>
      </c>
      <c r="F51" s="446">
        <v>3</v>
      </c>
      <c r="G51" s="446"/>
      <c r="H51" s="446">
        <f t="shared" si="3"/>
        <v>60</v>
      </c>
      <c r="I51" s="446">
        <f t="shared" si="8"/>
        <v>51</v>
      </c>
      <c r="J51" s="446">
        <v>47</v>
      </c>
      <c r="K51" s="446">
        <v>0</v>
      </c>
      <c r="L51" s="446">
        <v>4</v>
      </c>
      <c r="M51" s="446">
        <v>0</v>
      </c>
      <c r="N51" s="446">
        <v>0</v>
      </c>
      <c r="O51" s="446">
        <v>0</v>
      </c>
      <c r="P51" s="446">
        <v>0</v>
      </c>
      <c r="Q51" s="446">
        <v>9</v>
      </c>
      <c r="R51" s="447">
        <f t="shared" si="10"/>
        <v>13</v>
      </c>
      <c r="S51" s="448">
        <f t="shared" si="6"/>
        <v>0.9215686274509803</v>
      </c>
    </row>
    <row r="52" spans="1:19" ht="21" customHeight="1">
      <c r="A52" s="449" t="s">
        <v>60</v>
      </c>
      <c r="B52" s="454" t="s">
        <v>481</v>
      </c>
      <c r="C52" s="445">
        <f>D52+E52</f>
        <v>356</v>
      </c>
      <c r="D52" s="445">
        <f>SUM(D53:D54)</f>
        <v>135</v>
      </c>
      <c r="E52" s="445">
        <f aca="true" t="shared" si="16" ref="E52:R52">SUM(E53:E54)</f>
        <v>221</v>
      </c>
      <c r="F52" s="445">
        <f t="shared" si="16"/>
        <v>2</v>
      </c>
      <c r="G52" s="445">
        <f t="shared" si="16"/>
        <v>0</v>
      </c>
      <c r="H52" s="445">
        <f t="shared" si="16"/>
        <v>354</v>
      </c>
      <c r="I52" s="445">
        <f t="shared" si="16"/>
        <v>247</v>
      </c>
      <c r="J52" s="445">
        <f t="shared" si="16"/>
        <v>205</v>
      </c>
      <c r="K52" s="445">
        <f t="shared" si="16"/>
        <v>5</v>
      </c>
      <c r="L52" s="445">
        <f t="shared" si="16"/>
        <v>37</v>
      </c>
      <c r="M52" s="445">
        <f t="shared" si="16"/>
        <v>0</v>
      </c>
      <c r="N52" s="445">
        <f t="shared" si="16"/>
        <v>0</v>
      </c>
      <c r="O52" s="445">
        <f t="shared" si="16"/>
        <v>0</v>
      </c>
      <c r="P52" s="445">
        <f t="shared" si="16"/>
        <v>0</v>
      </c>
      <c r="Q52" s="445">
        <f t="shared" si="16"/>
        <v>107</v>
      </c>
      <c r="R52" s="445">
        <f t="shared" si="16"/>
        <v>144</v>
      </c>
      <c r="S52" s="458">
        <f t="shared" si="6"/>
        <v>0.8502024291497976</v>
      </c>
    </row>
    <row r="53" spans="1:19" ht="21" customHeight="1">
      <c r="A53" s="423" t="s">
        <v>482</v>
      </c>
      <c r="B53" s="424" t="s">
        <v>483</v>
      </c>
      <c r="C53" s="446">
        <f>D53+E53</f>
        <v>115</v>
      </c>
      <c r="D53" s="446">
        <v>42</v>
      </c>
      <c r="E53" s="446">
        <v>73</v>
      </c>
      <c r="F53" s="446"/>
      <c r="G53" s="446"/>
      <c r="H53" s="446">
        <f t="shared" si="3"/>
        <v>115</v>
      </c>
      <c r="I53" s="446">
        <f>J53+K53+L53+M53+N53+O53+P53</f>
        <v>82</v>
      </c>
      <c r="J53" s="446">
        <v>64</v>
      </c>
      <c r="K53" s="446">
        <v>3</v>
      </c>
      <c r="L53" s="446">
        <v>15</v>
      </c>
      <c r="M53" s="446"/>
      <c r="N53" s="446"/>
      <c r="O53" s="446"/>
      <c r="P53" s="446"/>
      <c r="Q53" s="446">
        <v>33</v>
      </c>
      <c r="R53" s="447">
        <f t="shared" si="10"/>
        <v>48</v>
      </c>
      <c r="S53" s="448">
        <f t="shared" si="6"/>
        <v>0.8170731707317073</v>
      </c>
    </row>
    <row r="54" spans="1:19" ht="21" customHeight="1">
      <c r="A54" s="423" t="s">
        <v>484</v>
      </c>
      <c r="B54" s="424" t="s">
        <v>485</v>
      </c>
      <c r="C54" s="446">
        <f>D54+E54</f>
        <v>241</v>
      </c>
      <c r="D54" s="446">
        <v>93</v>
      </c>
      <c r="E54" s="446">
        <v>148</v>
      </c>
      <c r="F54" s="446">
        <v>2</v>
      </c>
      <c r="G54" s="446"/>
      <c r="H54" s="446">
        <f t="shared" si="3"/>
        <v>239</v>
      </c>
      <c r="I54" s="446">
        <f>J54+K54+L54+M54+N54+O54+P54</f>
        <v>165</v>
      </c>
      <c r="J54" s="446">
        <v>141</v>
      </c>
      <c r="K54" s="446">
        <v>2</v>
      </c>
      <c r="L54" s="446">
        <v>22</v>
      </c>
      <c r="M54" s="446"/>
      <c r="N54" s="446"/>
      <c r="O54" s="446"/>
      <c r="P54" s="446"/>
      <c r="Q54" s="446">
        <v>74</v>
      </c>
      <c r="R54" s="447">
        <f t="shared" si="10"/>
        <v>96</v>
      </c>
      <c r="S54" s="448">
        <f t="shared" si="6"/>
        <v>0.8666666666666667</v>
      </c>
    </row>
    <row r="55" spans="1:19" ht="21" customHeight="1">
      <c r="A55" s="449" t="s">
        <v>61</v>
      </c>
      <c r="B55" s="450" t="s">
        <v>486</v>
      </c>
      <c r="C55" s="445">
        <f t="shared" si="7"/>
        <v>202</v>
      </c>
      <c r="D55" s="445">
        <f>D58+D57+D56</f>
        <v>54</v>
      </c>
      <c r="E55" s="445">
        <f>E58+E57+E56</f>
        <v>148</v>
      </c>
      <c r="F55" s="445">
        <f>F58+F57+F56</f>
        <v>1</v>
      </c>
      <c r="G55" s="445">
        <f>G58+G57+G56</f>
        <v>0</v>
      </c>
      <c r="H55" s="445">
        <f t="shared" si="3"/>
        <v>201</v>
      </c>
      <c r="I55" s="445">
        <f t="shared" si="8"/>
        <v>163</v>
      </c>
      <c r="J55" s="445">
        <f aca="true" t="shared" si="17" ref="J55:Q55">J58+J57+J56</f>
        <v>124</v>
      </c>
      <c r="K55" s="445">
        <f t="shared" si="17"/>
        <v>2</v>
      </c>
      <c r="L55" s="445">
        <f t="shared" si="17"/>
        <v>37</v>
      </c>
      <c r="M55" s="445">
        <f t="shared" si="17"/>
        <v>0</v>
      </c>
      <c r="N55" s="445">
        <f t="shared" si="17"/>
        <v>0</v>
      </c>
      <c r="O55" s="445">
        <f t="shared" si="17"/>
        <v>0</v>
      </c>
      <c r="P55" s="445">
        <f t="shared" si="17"/>
        <v>0</v>
      </c>
      <c r="Q55" s="445">
        <f t="shared" si="17"/>
        <v>38</v>
      </c>
      <c r="R55" s="457">
        <f t="shared" si="10"/>
        <v>75</v>
      </c>
      <c r="S55" s="458">
        <f t="shared" si="6"/>
        <v>0.7730061349693251</v>
      </c>
    </row>
    <row r="56" spans="1:19" ht="21" customHeight="1">
      <c r="A56" s="462">
        <v>7.1</v>
      </c>
      <c r="B56" s="424" t="s">
        <v>488</v>
      </c>
      <c r="C56" s="446">
        <f t="shared" si="7"/>
        <v>42</v>
      </c>
      <c r="D56" s="446">
        <v>5</v>
      </c>
      <c r="E56" s="446">
        <v>37</v>
      </c>
      <c r="F56" s="446"/>
      <c r="G56" s="463"/>
      <c r="H56" s="446">
        <f t="shared" si="3"/>
        <v>42</v>
      </c>
      <c r="I56" s="446">
        <f t="shared" si="8"/>
        <v>39</v>
      </c>
      <c r="J56" s="446">
        <v>35</v>
      </c>
      <c r="K56" s="446"/>
      <c r="L56" s="446">
        <v>4</v>
      </c>
      <c r="M56" s="446"/>
      <c r="N56" s="446"/>
      <c r="O56" s="446"/>
      <c r="P56" s="446"/>
      <c r="Q56" s="446">
        <v>3</v>
      </c>
      <c r="R56" s="447">
        <f t="shared" si="10"/>
        <v>7</v>
      </c>
      <c r="S56" s="448">
        <f t="shared" si="6"/>
        <v>0.8974358974358975</v>
      </c>
    </row>
    <row r="57" spans="1:19" ht="21" customHeight="1">
      <c r="A57" s="423" t="s">
        <v>489</v>
      </c>
      <c r="B57" s="424" t="s">
        <v>490</v>
      </c>
      <c r="C57" s="446">
        <f t="shared" si="7"/>
        <v>61</v>
      </c>
      <c r="D57" s="446">
        <v>18</v>
      </c>
      <c r="E57" s="446">
        <v>43</v>
      </c>
      <c r="F57" s="446">
        <v>1</v>
      </c>
      <c r="G57" s="463"/>
      <c r="H57" s="446">
        <f t="shared" si="3"/>
        <v>60</v>
      </c>
      <c r="I57" s="446">
        <f t="shared" si="8"/>
        <v>45</v>
      </c>
      <c r="J57" s="446">
        <v>31</v>
      </c>
      <c r="K57" s="446">
        <v>2</v>
      </c>
      <c r="L57" s="446">
        <v>12</v>
      </c>
      <c r="M57" s="446"/>
      <c r="N57" s="446"/>
      <c r="O57" s="446"/>
      <c r="P57" s="446"/>
      <c r="Q57" s="446">
        <v>15</v>
      </c>
      <c r="R57" s="447">
        <f t="shared" si="10"/>
        <v>27</v>
      </c>
      <c r="S57" s="448">
        <f t="shared" si="6"/>
        <v>0.7333333333333333</v>
      </c>
    </row>
    <row r="58" spans="1:19" ht="21" customHeight="1">
      <c r="A58" s="423" t="s">
        <v>491</v>
      </c>
      <c r="B58" s="424" t="s">
        <v>492</v>
      </c>
      <c r="C58" s="446">
        <f t="shared" si="7"/>
        <v>99</v>
      </c>
      <c r="D58" s="446">
        <v>31</v>
      </c>
      <c r="E58" s="446">
        <v>68</v>
      </c>
      <c r="F58" s="446"/>
      <c r="G58" s="463"/>
      <c r="H58" s="446">
        <f t="shared" si="3"/>
        <v>99</v>
      </c>
      <c r="I58" s="446">
        <f t="shared" si="8"/>
        <v>79</v>
      </c>
      <c r="J58" s="446">
        <v>58</v>
      </c>
      <c r="K58" s="446"/>
      <c r="L58" s="446">
        <v>21</v>
      </c>
      <c r="M58" s="446"/>
      <c r="N58" s="446"/>
      <c r="O58" s="446"/>
      <c r="P58" s="446"/>
      <c r="Q58" s="446">
        <v>20</v>
      </c>
      <c r="R58" s="447">
        <f t="shared" si="10"/>
        <v>41</v>
      </c>
      <c r="S58" s="448">
        <f t="shared" si="6"/>
        <v>0.7341772151898734</v>
      </c>
    </row>
    <row r="59" spans="1:19" ht="21" customHeight="1">
      <c r="A59" s="449" t="s">
        <v>62</v>
      </c>
      <c r="B59" s="454" t="s">
        <v>493</v>
      </c>
      <c r="C59" s="445">
        <f t="shared" si="7"/>
        <v>242</v>
      </c>
      <c r="D59" s="445">
        <f>D60+D61</f>
        <v>90</v>
      </c>
      <c r="E59" s="445">
        <f>E60+E61</f>
        <v>152</v>
      </c>
      <c r="F59" s="445">
        <f>F60+F61</f>
        <v>0</v>
      </c>
      <c r="G59" s="445">
        <f>G60+G61</f>
        <v>0</v>
      </c>
      <c r="H59" s="445">
        <f t="shared" si="3"/>
        <v>242</v>
      </c>
      <c r="I59" s="445">
        <f>I60+I61</f>
        <v>173</v>
      </c>
      <c r="J59" s="445">
        <f aca="true" t="shared" si="18" ref="J59:Q59">J60+J61</f>
        <v>135</v>
      </c>
      <c r="K59" s="445">
        <f t="shared" si="18"/>
        <v>0</v>
      </c>
      <c r="L59" s="445">
        <f t="shared" si="18"/>
        <v>37</v>
      </c>
      <c r="M59" s="445">
        <f t="shared" si="18"/>
        <v>1</v>
      </c>
      <c r="N59" s="445">
        <f t="shared" si="18"/>
        <v>0</v>
      </c>
      <c r="O59" s="445">
        <f t="shared" si="18"/>
        <v>0</v>
      </c>
      <c r="P59" s="445">
        <f t="shared" si="18"/>
        <v>0</v>
      </c>
      <c r="Q59" s="445">
        <f t="shared" si="18"/>
        <v>69</v>
      </c>
      <c r="R59" s="457">
        <f t="shared" si="10"/>
        <v>107</v>
      </c>
      <c r="S59" s="458">
        <f t="shared" si="6"/>
        <v>0.7803468208092486</v>
      </c>
    </row>
    <row r="60" spans="1:19" ht="21" customHeight="1">
      <c r="A60" s="423" t="s">
        <v>494</v>
      </c>
      <c r="B60" s="424" t="s">
        <v>495</v>
      </c>
      <c r="C60" s="446">
        <f t="shared" si="7"/>
        <v>51</v>
      </c>
      <c r="D60" s="446">
        <v>12</v>
      </c>
      <c r="E60" s="446">
        <v>39</v>
      </c>
      <c r="F60" s="446"/>
      <c r="G60" s="446"/>
      <c r="H60" s="446">
        <f t="shared" si="3"/>
        <v>51</v>
      </c>
      <c r="I60" s="446">
        <f t="shared" si="8"/>
        <v>43</v>
      </c>
      <c r="J60" s="446">
        <v>39</v>
      </c>
      <c r="K60" s="446">
        <v>0</v>
      </c>
      <c r="L60" s="446">
        <v>4</v>
      </c>
      <c r="M60" s="446">
        <v>0</v>
      </c>
      <c r="N60" s="446">
        <v>0</v>
      </c>
      <c r="O60" s="446">
        <v>0</v>
      </c>
      <c r="P60" s="446">
        <v>0</v>
      </c>
      <c r="Q60" s="446">
        <v>8</v>
      </c>
      <c r="R60" s="446">
        <f t="shared" si="10"/>
        <v>12</v>
      </c>
      <c r="S60" s="448">
        <f t="shared" si="6"/>
        <v>0.9069767441860465</v>
      </c>
    </row>
    <row r="61" spans="1:19" ht="21" customHeight="1">
      <c r="A61" s="423" t="s">
        <v>498</v>
      </c>
      <c r="B61" s="424" t="s">
        <v>499</v>
      </c>
      <c r="C61" s="446">
        <f>D61+E61</f>
        <v>191</v>
      </c>
      <c r="D61" s="446">
        <v>78</v>
      </c>
      <c r="E61" s="446">
        <v>113</v>
      </c>
      <c r="F61" s="446"/>
      <c r="G61" s="446"/>
      <c r="H61" s="446">
        <f>I61+Q61</f>
        <v>191</v>
      </c>
      <c r="I61" s="446">
        <f>J61+K61+L61+M61+N61+O61+P61</f>
        <v>130</v>
      </c>
      <c r="J61" s="446">
        <v>96</v>
      </c>
      <c r="K61" s="446">
        <v>0</v>
      </c>
      <c r="L61" s="446">
        <v>33</v>
      </c>
      <c r="M61" s="446">
        <v>1</v>
      </c>
      <c r="N61" s="446">
        <v>0</v>
      </c>
      <c r="O61" s="446">
        <v>0</v>
      </c>
      <c r="P61" s="446">
        <v>0</v>
      </c>
      <c r="Q61" s="446">
        <v>61</v>
      </c>
      <c r="R61" s="446">
        <f>L61+M61+N61+O61+P61+Q61</f>
        <v>95</v>
      </c>
      <c r="S61" s="448">
        <f>(J61+K61)/I61</f>
        <v>0.7384615384615385</v>
      </c>
    </row>
    <row r="62" spans="1:19" s="417" customFormat="1" ht="21" customHeight="1">
      <c r="A62" s="449" t="s">
        <v>63</v>
      </c>
      <c r="B62" s="454" t="s">
        <v>500</v>
      </c>
      <c r="C62" s="445">
        <f t="shared" si="7"/>
        <v>67</v>
      </c>
      <c r="D62" s="445">
        <f>D64+D63</f>
        <v>15</v>
      </c>
      <c r="E62" s="445">
        <f>E64+E63</f>
        <v>52</v>
      </c>
      <c r="F62" s="445">
        <f>F64+F63</f>
        <v>1</v>
      </c>
      <c r="G62" s="445"/>
      <c r="H62" s="445">
        <f t="shared" si="3"/>
        <v>66</v>
      </c>
      <c r="I62" s="445">
        <f aca="true" t="shared" si="19" ref="I62:Q62">I64+I63</f>
        <v>52</v>
      </c>
      <c r="J62" s="445">
        <f t="shared" si="19"/>
        <v>49</v>
      </c>
      <c r="K62" s="445">
        <f t="shared" si="19"/>
        <v>0</v>
      </c>
      <c r="L62" s="445">
        <f t="shared" si="19"/>
        <v>3</v>
      </c>
      <c r="M62" s="445">
        <f t="shared" si="19"/>
        <v>0</v>
      </c>
      <c r="N62" s="445">
        <f t="shared" si="19"/>
        <v>0</v>
      </c>
      <c r="O62" s="445">
        <f t="shared" si="19"/>
        <v>0</v>
      </c>
      <c r="P62" s="445">
        <f t="shared" si="19"/>
        <v>0</v>
      </c>
      <c r="Q62" s="445">
        <f t="shared" si="19"/>
        <v>14</v>
      </c>
      <c r="R62" s="457">
        <f t="shared" si="10"/>
        <v>17</v>
      </c>
      <c r="S62" s="458">
        <f t="shared" si="6"/>
        <v>0.9423076923076923</v>
      </c>
    </row>
    <row r="63" spans="1:19" s="418" customFormat="1" ht="29.25" customHeight="1">
      <c r="A63" s="423" t="s">
        <v>501</v>
      </c>
      <c r="B63" s="424" t="s">
        <v>479</v>
      </c>
      <c r="C63" s="446">
        <f t="shared" si="7"/>
        <v>30</v>
      </c>
      <c r="D63" s="446">
        <v>6</v>
      </c>
      <c r="E63" s="446">
        <v>24</v>
      </c>
      <c r="F63" s="446">
        <v>1</v>
      </c>
      <c r="G63" s="446"/>
      <c r="H63" s="446">
        <f t="shared" si="3"/>
        <v>29</v>
      </c>
      <c r="I63" s="446">
        <f t="shared" si="8"/>
        <v>24</v>
      </c>
      <c r="J63" s="446">
        <v>22</v>
      </c>
      <c r="K63" s="446"/>
      <c r="L63" s="446">
        <v>2</v>
      </c>
      <c r="M63" s="446"/>
      <c r="N63" s="446"/>
      <c r="O63" s="446"/>
      <c r="P63" s="446"/>
      <c r="Q63" s="446">
        <v>5</v>
      </c>
      <c r="R63" s="446">
        <f t="shared" si="10"/>
        <v>7</v>
      </c>
      <c r="S63" s="448">
        <f t="shared" si="6"/>
        <v>0.9166666666666666</v>
      </c>
    </row>
    <row r="64" spans="1:19" s="419" customFormat="1" ht="19.5" customHeight="1">
      <c r="A64" s="464" t="s">
        <v>503</v>
      </c>
      <c r="B64" s="465" t="s">
        <v>504</v>
      </c>
      <c r="C64" s="466">
        <f t="shared" si="7"/>
        <v>37</v>
      </c>
      <c r="D64" s="466">
        <v>9</v>
      </c>
      <c r="E64" s="466">
        <v>28</v>
      </c>
      <c r="F64" s="466"/>
      <c r="G64" s="466"/>
      <c r="H64" s="466">
        <f t="shared" si="3"/>
        <v>37</v>
      </c>
      <c r="I64" s="466">
        <f t="shared" si="8"/>
        <v>28</v>
      </c>
      <c r="J64" s="466">
        <v>27</v>
      </c>
      <c r="K64" s="466"/>
      <c r="L64" s="466">
        <v>1</v>
      </c>
      <c r="M64" s="466"/>
      <c r="N64" s="466"/>
      <c r="O64" s="466"/>
      <c r="P64" s="466"/>
      <c r="Q64" s="466">
        <v>9</v>
      </c>
      <c r="R64" s="466">
        <f t="shared" si="10"/>
        <v>10</v>
      </c>
      <c r="S64" s="467">
        <f t="shared" si="6"/>
        <v>0.9642857142857143</v>
      </c>
    </row>
    <row r="65" spans="1:19" s="420" customFormat="1" ht="9.75" customHeight="1">
      <c r="A65" s="468"/>
      <c r="B65" s="806"/>
      <c r="C65" s="806"/>
      <c r="D65" s="806"/>
      <c r="E65" s="468"/>
      <c r="F65" s="468"/>
      <c r="G65" s="468"/>
      <c r="H65" s="468"/>
      <c r="I65" s="468"/>
      <c r="J65" s="468"/>
      <c r="K65" s="468"/>
      <c r="L65" s="468"/>
      <c r="M65" s="468"/>
      <c r="N65" s="800"/>
      <c r="O65" s="800"/>
      <c r="P65" s="800"/>
      <c r="Q65" s="800"/>
      <c r="R65" s="800"/>
      <c r="S65" s="800"/>
    </row>
    <row r="66" spans="1:19" s="420" customFormat="1" ht="18.75">
      <c r="A66" s="468"/>
      <c r="B66" s="468"/>
      <c r="C66" s="468"/>
      <c r="D66" s="468"/>
      <c r="E66" s="468"/>
      <c r="F66" s="468"/>
      <c r="G66" s="468"/>
      <c r="H66" s="468"/>
      <c r="I66" s="468"/>
      <c r="J66" s="468"/>
      <c r="K66" s="468"/>
      <c r="L66" s="468"/>
      <c r="M66" s="468"/>
      <c r="N66" s="800" t="str">
        <f>'Thong tin'!B8</f>
        <v>Lào Cai, ngày 05 tháng 6 năm 2018</v>
      </c>
      <c r="O66" s="800"/>
      <c r="P66" s="800"/>
      <c r="Q66" s="800"/>
      <c r="R66" s="800"/>
      <c r="S66" s="800"/>
    </row>
    <row r="67" spans="1:19" s="420" customFormat="1" ht="18.75">
      <c r="A67" s="468"/>
      <c r="B67" s="799" t="str">
        <f>'Thong tin'!A5</f>
        <v>Người lập biểu</v>
      </c>
      <c r="C67" s="799"/>
      <c r="D67" s="799"/>
      <c r="E67" s="799"/>
      <c r="F67" s="469"/>
      <c r="G67" s="469"/>
      <c r="H67" s="469"/>
      <c r="I67" s="469"/>
      <c r="J67" s="469"/>
      <c r="K67" s="469"/>
      <c r="L67" s="469"/>
      <c r="M67" s="799" t="str">
        <f>'Thong tin'!B7</f>
        <v>KT.CỤC TRƯỞNG</v>
      </c>
      <c r="N67" s="799"/>
      <c r="O67" s="799"/>
      <c r="P67" s="799"/>
      <c r="Q67" s="799"/>
      <c r="R67" s="799"/>
      <c r="S67" s="799"/>
    </row>
    <row r="68" spans="1:19" s="420" customFormat="1" ht="15.75" customHeight="1">
      <c r="A68" s="469"/>
      <c r="B68" s="469"/>
      <c r="C68" s="469"/>
      <c r="D68" s="469"/>
      <c r="E68" s="469"/>
      <c r="F68" s="469"/>
      <c r="G68" s="469"/>
      <c r="H68" s="469"/>
      <c r="I68" s="469"/>
      <c r="J68" s="469"/>
      <c r="K68" s="469"/>
      <c r="L68" s="469"/>
      <c r="M68" s="469"/>
      <c r="N68" s="799" t="s">
        <v>515</v>
      </c>
      <c r="O68" s="799"/>
      <c r="P68" s="799"/>
      <c r="Q68" s="799"/>
      <c r="R68" s="799"/>
      <c r="S68" s="468"/>
    </row>
    <row r="69" spans="1:19" s="420" customFormat="1" ht="15.75" customHeight="1">
      <c r="A69" s="468"/>
      <c r="B69" s="799"/>
      <c r="C69" s="799"/>
      <c r="D69" s="799"/>
      <c r="E69" s="799"/>
      <c r="F69" s="799"/>
      <c r="G69" s="799"/>
      <c r="H69" s="799"/>
      <c r="I69" s="799"/>
      <c r="J69" s="799"/>
      <c r="K69" s="799"/>
      <c r="L69" s="799"/>
      <c r="M69" s="799"/>
      <c r="N69" s="799"/>
      <c r="O69" s="799"/>
      <c r="P69" s="468"/>
      <c r="Q69" s="468"/>
      <c r="R69" s="468"/>
      <c r="S69" s="468"/>
    </row>
    <row r="70" spans="1:19" s="420" customFormat="1" ht="30.75" customHeight="1">
      <c r="A70" s="468"/>
      <c r="B70" s="469"/>
      <c r="C70" s="469"/>
      <c r="D70" s="469"/>
      <c r="E70" s="469"/>
      <c r="F70" s="469"/>
      <c r="G70" s="469"/>
      <c r="H70" s="469"/>
      <c r="I70" s="469"/>
      <c r="J70" s="469"/>
      <c r="K70" s="469"/>
      <c r="L70" s="469"/>
      <c r="M70" s="469"/>
      <c r="N70" s="469"/>
      <c r="O70" s="469"/>
      <c r="P70" s="468"/>
      <c r="Q70" s="468"/>
      <c r="R70" s="468"/>
      <c r="S70" s="468"/>
    </row>
    <row r="71" spans="1:19" s="420" customFormat="1" ht="18.75">
      <c r="A71" s="468"/>
      <c r="B71" s="799">
        <f>'Thong tin'!B5</f>
        <v>0</v>
      </c>
      <c r="C71" s="799"/>
      <c r="D71" s="799"/>
      <c r="E71" s="799"/>
      <c r="F71" s="469"/>
      <c r="G71" s="469"/>
      <c r="H71" s="469"/>
      <c r="I71" s="469"/>
      <c r="J71" s="469"/>
      <c r="K71" s="469"/>
      <c r="L71" s="469"/>
      <c r="M71" s="799">
        <f>'Thong tin'!B6</f>
        <v>0</v>
      </c>
      <c r="N71" s="799"/>
      <c r="O71" s="799"/>
      <c r="P71" s="799"/>
      <c r="Q71" s="799"/>
      <c r="R71" s="799"/>
      <c r="S71" s="799"/>
    </row>
    <row r="72" spans="1:19" s="421" customFormat="1" ht="18.75">
      <c r="A72" s="468"/>
      <c r="B72" s="799"/>
      <c r="C72" s="799"/>
      <c r="D72" s="799"/>
      <c r="E72" s="799"/>
      <c r="F72" s="468"/>
      <c r="G72" s="468"/>
      <c r="H72" s="468"/>
      <c r="I72" s="468"/>
      <c r="J72" s="468"/>
      <c r="K72" s="468"/>
      <c r="L72" s="468"/>
      <c r="M72" s="468"/>
      <c r="N72" s="799"/>
      <c r="O72" s="799"/>
      <c r="P72" s="799"/>
      <c r="Q72" s="799"/>
      <c r="R72" s="799"/>
      <c r="S72" s="799"/>
    </row>
    <row r="73" spans="1:19" ht="18.75">
      <c r="A73" s="470"/>
      <c r="B73" s="470"/>
      <c r="C73" s="470"/>
      <c r="D73" s="470"/>
      <c r="E73" s="470"/>
      <c r="F73" s="470"/>
      <c r="G73" s="470"/>
      <c r="H73" s="470"/>
      <c r="I73" s="470"/>
      <c r="J73" s="470"/>
      <c r="K73" s="470"/>
      <c r="L73" s="470"/>
      <c r="M73" s="470"/>
      <c r="N73" s="470"/>
      <c r="O73" s="470"/>
      <c r="P73" s="470"/>
      <c r="Q73" s="470"/>
      <c r="R73" s="470"/>
      <c r="S73" s="470"/>
    </row>
  </sheetData>
  <sheetProtection/>
  <mergeCells count="37">
    <mergeCell ref="A2:D2"/>
    <mergeCell ref="P2:S2"/>
    <mergeCell ref="A3:D3"/>
    <mergeCell ref="E8:E9"/>
    <mergeCell ref="J8:P8"/>
    <mergeCell ref="P4:S4"/>
    <mergeCell ref="A6:B9"/>
    <mergeCell ref="S6:S9"/>
    <mergeCell ref="I7:P7"/>
    <mergeCell ref="C7:C9"/>
    <mergeCell ref="E1:O1"/>
    <mergeCell ref="E2:O2"/>
    <mergeCell ref="E3:O3"/>
    <mergeCell ref="F6:F9"/>
    <mergeCell ref="G6:G9"/>
    <mergeCell ref="H6:Q6"/>
    <mergeCell ref="C6:E6"/>
    <mergeCell ref="H7:H9"/>
    <mergeCell ref="Q7:Q9"/>
    <mergeCell ref="I8:I9"/>
    <mergeCell ref="D7:E7"/>
    <mergeCell ref="D8:D9"/>
    <mergeCell ref="R6:R9"/>
    <mergeCell ref="N72:S72"/>
    <mergeCell ref="N65:S65"/>
    <mergeCell ref="B69:O69"/>
    <mergeCell ref="B65:D65"/>
    <mergeCell ref="B67:E67"/>
    <mergeCell ref="B72:E72"/>
    <mergeCell ref="A12:B12"/>
    <mergeCell ref="B71:E71"/>
    <mergeCell ref="M71:S71"/>
    <mergeCell ref="M67:S67"/>
    <mergeCell ref="N66:S66"/>
    <mergeCell ref="A10:B10"/>
    <mergeCell ref="A11:B11"/>
    <mergeCell ref="N68:R68"/>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73"/>
  <sheetViews>
    <sheetView showZeros="0" view="pageBreakPreview" zoomScale="85" zoomScaleNormal="85" zoomScaleSheetLayoutView="85" zoomScalePageLayoutView="0" workbookViewId="0" topLeftCell="A1">
      <selection activeCell="E1" sqref="E1:P1"/>
    </sheetView>
  </sheetViews>
  <sheetFormatPr defaultColWidth="9.00390625" defaultRowHeight="15.75"/>
  <cols>
    <col min="1" max="1" width="3.50390625" style="381" customWidth="1"/>
    <col min="2" max="2" width="23.875" style="381" customWidth="1"/>
    <col min="3" max="3" width="10.125" style="381" customWidth="1"/>
    <col min="4" max="4" width="9.375" style="381" customWidth="1"/>
    <col min="5" max="5" width="8.875" style="381" customWidth="1"/>
    <col min="6" max="6" width="7.00390625" style="381" customWidth="1"/>
    <col min="7" max="7" width="8.875" style="381" customWidth="1"/>
    <col min="8" max="8" width="9.375" style="381" customWidth="1"/>
    <col min="9" max="9" width="10.25390625" style="381" customWidth="1"/>
    <col min="10" max="10" width="8.625" style="381" customWidth="1"/>
    <col min="11" max="11" width="8.25390625" style="381" customWidth="1"/>
    <col min="12" max="12" width="6.625" style="381" customWidth="1"/>
    <col min="13" max="13" width="9.125" style="381" customWidth="1"/>
    <col min="14" max="14" width="7.50390625" style="381" customWidth="1"/>
    <col min="15" max="15" width="6.25390625" style="381" customWidth="1"/>
    <col min="16" max="16" width="6.375" style="381" customWidth="1"/>
    <col min="17" max="17" width="8.625" style="381" customWidth="1"/>
    <col min="18" max="18" width="8.875" style="381" customWidth="1"/>
    <col min="19" max="19" width="8.625" style="381" customWidth="1"/>
    <col min="20" max="20" width="7.25390625" style="381" customWidth="1"/>
    <col min="21" max="16384" width="9.00390625" style="381" customWidth="1"/>
  </cols>
  <sheetData>
    <row r="1" spans="1:20" s="380" customFormat="1" ht="20.25" customHeight="1">
      <c r="A1" s="391" t="s">
        <v>28</v>
      </c>
      <c r="B1" s="391"/>
      <c r="C1" s="392"/>
      <c r="D1" s="393"/>
      <c r="E1" s="833" t="s">
        <v>516</v>
      </c>
      <c r="F1" s="833"/>
      <c r="G1" s="833"/>
      <c r="H1" s="833"/>
      <c r="I1" s="833"/>
      <c r="J1" s="833"/>
      <c r="K1" s="833"/>
      <c r="L1" s="833"/>
      <c r="M1" s="833"/>
      <c r="N1" s="833"/>
      <c r="O1" s="833"/>
      <c r="P1" s="833"/>
      <c r="Q1" s="394" t="s">
        <v>438</v>
      </c>
      <c r="R1" s="395"/>
      <c r="S1" s="395"/>
      <c r="T1" s="395"/>
    </row>
    <row r="2" spans="1:20" ht="17.25" customHeight="1">
      <c r="A2" s="826" t="s">
        <v>246</v>
      </c>
      <c r="B2" s="826"/>
      <c r="C2" s="826"/>
      <c r="D2" s="826"/>
      <c r="E2" s="834" t="s">
        <v>34</v>
      </c>
      <c r="F2" s="834"/>
      <c r="G2" s="834"/>
      <c r="H2" s="834"/>
      <c r="I2" s="834"/>
      <c r="J2" s="834"/>
      <c r="K2" s="834"/>
      <c r="L2" s="834"/>
      <c r="M2" s="834"/>
      <c r="N2" s="834"/>
      <c r="O2" s="834"/>
      <c r="P2" s="834"/>
      <c r="Q2" s="827" t="str">
        <f>'Thong tin'!B4</f>
        <v>Cục THADS tỉnh Lào Cai</v>
      </c>
      <c r="R2" s="827"/>
      <c r="S2" s="827"/>
      <c r="T2" s="827"/>
    </row>
    <row r="3" spans="1:20" s="380" customFormat="1" ht="18" customHeight="1">
      <c r="A3" s="829" t="s">
        <v>247</v>
      </c>
      <c r="B3" s="829"/>
      <c r="C3" s="829"/>
      <c r="D3" s="829"/>
      <c r="E3" s="835" t="str">
        <f>'Thong tin'!B3</f>
        <v>08 tháng / năm 2018</v>
      </c>
      <c r="F3" s="835"/>
      <c r="G3" s="835"/>
      <c r="H3" s="835"/>
      <c r="I3" s="835"/>
      <c r="J3" s="835"/>
      <c r="K3" s="835"/>
      <c r="L3" s="835"/>
      <c r="M3" s="835"/>
      <c r="N3" s="835"/>
      <c r="O3" s="835"/>
      <c r="P3" s="835"/>
      <c r="Q3" s="394" t="s">
        <v>367</v>
      </c>
      <c r="R3" s="396"/>
      <c r="S3" s="395"/>
      <c r="T3" s="395"/>
    </row>
    <row r="4" spans="1:20" ht="14.25" customHeight="1">
      <c r="A4" s="397" t="s">
        <v>125</v>
      </c>
      <c r="B4" s="398"/>
      <c r="C4" s="398"/>
      <c r="D4" s="398"/>
      <c r="E4" s="398"/>
      <c r="F4" s="398"/>
      <c r="G4" s="398"/>
      <c r="H4" s="398"/>
      <c r="I4" s="398"/>
      <c r="J4" s="398"/>
      <c r="K4" s="398"/>
      <c r="L4" s="398"/>
      <c r="M4" s="398"/>
      <c r="N4" s="398"/>
      <c r="O4" s="399"/>
      <c r="P4" s="399"/>
      <c r="Q4" s="828" t="s">
        <v>309</v>
      </c>
      <c r="R4" s="828"/>
      <c r="S4" s="828"/>
      <c r="T4" s="828"/>
    </row>
    <row r="5" spans="1:20" s="380" customFormat="1" ht="21.75" customHeight="1">
      <c r="A5" s="381"/>
      <c r="B5" s="400"/>
      <c r="C5" s="400"/>
      <c r="D5" s="381"/>
      <c r="E5" s="381"/>
      <c r="F5" s="381"/>
      <c r="G5" s="381"/>
      <c r="H5" s="381"/>
      <c r="I5" s="381"/>
      <c r="J5" s="381"/>
      <c r="K5" s="381"/>
      <c r="L5" s="381"/>
      <c r="M5" s="381"/>
      <c r="N5" s="381"/>
      <c r="O5" s="381"/>
      <c r="P5" s="381"/>
      <c r="Q5" s="822" t="s">
        <v>439</v>
      </c>
      <c r="R5" s="822"/>
      <c r="S5" s="822"/>
      <c r="T5" s="822"/>
    </row>
    <row r="6" spans="1:36" s="380" customFormat="1" ht="18.75" customHeight="1">
      <c r="A6" s="830" t="s">
        <v>57</v>
      </c>
      <c r="B6" s="830"/>
      <c r="C6" s="832" t="s">
        <v>126</v>
      </c>
      <c r="D6" s="832"/>
      <c r="E6" s="832"/>
      <c r="F6" s="825" t="s">
        <v>101</v>
      </c>
      <c r="G6" s="825" t="s">
        <v>127</v>
      </c>
      <c r="H6" s="831" t="s">
        <v>102</v>
      </c>
      <c r="I6" s="831"/>
      <c r="J6" s="831"/>
      <c r="K6" s="831"/>
      <c r="L6" s="831"/>
      <c r="M6" s="831"/>
      <c r="N6" s="831"/>
      <c r="O6" s="831"/>
      <c r="P6" s="831"/>
      <c r="Q6" s="831"/>
      <c r="R6" s="831"/>
      <c r="S6" s="832" t="s">
        <v>251</v>
      </c>
      <c r="T6" s="823" t="s">
        <v>437</v>
      </c>
      <c r="U6" s="401"/>
      <c r="V6" s="401"/>
      <c r="W6" s="401"/>
      <c r="X6" s="401"/>
      <c r="Y6" s="401"/>
      <c r="Z6" s="401"/>
      <c r="AA6" s="401"/>
      <c r="AB6" s="401"/>
      <c r="AC6" s="401"/>
      <c r="AD6" s="401"/>
      <c r="AE6" s="401"/>
      <c r="AF6" s="401"/>
      <c r="AG6" s="401"/>
      <c r="AH6" s="401"/>
      <c r="AI6" s="401"/>
      <c r="AJ6" s="401"/>
    </row>
    <row r="7" spans="1:36" s="402" customFormat="1" ht="21" customHeight="1">
      <c r="A7" s="830"/>
      <c r="B7" s="830"/>
      <c r="C7" s="832" t="s">
        <v>42</v>
      </c>
      <c r="D7" s="823" t="s">
        <v>7</v>
      </c>
      <c r="E7" s="823"/>
      <c r="F7" s="825"/>
      <c r="G7" s="825"/>
      <c r="H7" s="825" t="s">
        <v>102</v>
      </c>
      <c r="I7" s="832" t="s">
        <v>103</v>
      </c>
      <c r="J7" s="832"/>
      <c r="K7" s="832"/>
      <c r="L7" s="832"/>
      <c r="M7" s="832"/>
      <c r="N7" s="832"/>
      <c r="O7" s="832"/>
      <c r="P7" s="832"/>
      <c r="Q7" s="832"/>
      <c r="R7" s="825" t="s">
        <v>128</v>
      </c>
      <c r="S7" s="832"/>
      <c r="T7" s="823"/>
      <c r="U7" s="395"/>
      <c r="V7" s="395"/>
      <c r="W7" s="395"/>
      <c r="X7" s="395"/>
      <c r="Y7" s="395"/>
      <c r="Z7" s="395"/>
      <c r="AA7" s="395"/>
      <c r="AB7" s="395"/>
      <c r="AC7" s="395"/>
      <c r="AD7" s="395"/>
      <c r="AE7" s="395"/>
      <c r="AF7" s="395"/>
      <c r="AG7" s="395"/>
      <c r="AH7" s="395"/>
      <c r="AI7" s="395"/>
      <c r="AJ7" s="395"/>
    </row>
    <row r="8" spans="1:36" s="380" customFormat="1" ht="21.75" customHeight="1">
      <c r="A8" s="830"/>
      <c r="B8" s="830"/>
      <c r="C8" s="832"/>
      <c r="D8" s="823" t="s">
        <v>129</v>
      </c>
      <c r="E8" s="823" t="s">
        <v>130</v>
      </c>
      <c r="F8" s="825"/>
      <c r="G8" s="825"/>
      <c r="H8" s="825"/>
      <c r="I8" s="825" t="s">
        <v>436</v>
      </c>
      <c r="J8" s="823" t="s">
        <v>7</v>
      </c>
      <c r="K8" s="823"/>
      <c r="L8" s="823"/>
      <c r="M8" s="823"/>
      <c r="N8" s="823"/>
      <c r="O8" s="823"/>
      <c r="P8" s="823"/>
      <c r="Q8" s="823"/>
      <c r="R8" s="825"/>
      <c r="S8" s="832"/>
      <c r="T8" s="823"/>
      <c r="U8" s="401"/>
      <c r="V8" s="401"/>
      <c r="W8" s="401"/>
      <c r="X8" s="401"/>
      <c r="Y8" s="401"/>
      <c r="Z8" s="401"/>
      <c r="AA8" s="401"/>
      <c r="AB8" s="401"/>
      <c r="AC8" s="401"/>
      <c r="AD8" s="401"/>
      <c r="AE8" s="401"/>
      <c r="AF8" s="401"/>
      <c r="AG8" s="401"/>
      <c r="AH8" s="401"/>
      <c r="AI8" s="401"/>
      <c r="AJ8" s="401"/>
    </row>
    <row r="9" spans="1:36" s="380" customFormat="1" ht="84" customHeight="1">
      <c r="A9" s="830"/>
      <c r="B9" s="830"/>
      <c r="C9" s="832"/>
      <c r="D9" s="823"/>
      <c r="E9" s="823"/>
      <c r="F9" s="825"/>
      <c r="G9" s="825"/>
      <c r="H9" s="825"/>
      <c r="I9" s="825"/>
      <c r="J9" s="403" t="s">
        <v>131</v>
      </c>
      <c r="K9" s="403" t="s">
        <v>132</v>
      </c>
      <c r="L9" s="403" t="s">
        <v>124</v>
      </c>
      <c r="M9" s="404" t="s">
        <v>105</v>
      </c>
      <c r="N9" s="404" t="s">
        <v>133</v>
      </c>
      <c r="O9" s="404" t="s">
        <v>108</v>
      </c>
      <c r="P9" s="404" t="s">
        <v>252</v>
      </c>
      <c r="Q9" s="404" t="s">
        <v>111</v>
      </c>
      <c r="R9" s="825"/>
      <c r="S9" s="832"/>
      <c r="T9" s="823"/>
      <c r="U9" s="401"/>
      <c r="V9" s="401"/>
      <c r="W9" s="401"/>
      <c r="X9" s="401"/>
      <c r="Y9" s="401"/>
      <c r="Z9" s="401"/>
      <c r="AA9" s="401"/>
      <c r="AB9" s="401"/>
      <c r="AC9" s="401"/>
      <c r="AD9" s="401"/>
      <c r="AE9" s="401"/>
      <c r="AF9" s="401"/>
      <c r="AG9" s="401"/>
      <c r="AH9" s="401"/>
      <c r="AI9" s="401"/>
      <c r="AJ9" s="401"/>
    </row>
    <row r="10" spans="1:20" s="380" customFormat="1" ht="17.25" customHeight="1">
      <c r="A10" s="821" t="s">
        <v>6</v>
      </c>
      <c r="B10" s="821"/>
      <c r="C10" s="405">
        <v>1</v>
      </c>
      <c r="D10" s="405">
        <v>2</v>
      </c>
      <c r="E10" s="405">
        <v>3</v>
      </c>
      <c r="F10" s="405">
        <v>4</v>
      </c>
      <c r="G10" s="405">
        <v>5</v>
      </c>
      <c r="H10" s="405">
        <v>6</v>
      </c>
      <c r="I10" s="405">
        <v>7</v>
      </c>
      <c r="J10" s="405">
        <v>8</v>
      </c>
      <c r="K10" s="405">
        <v>9</v>
      </c>
      <c r="L10" s="405" t="s">
        <v>83</v>
      </c>
      <c r="M10" s="405" t="s">
        <v>84</v>
      </c>
      <c r="N10" s="405" t="s">
        <v>85</v>
      </c>
      <c r="O10" s="405" t="s">
        <v>86</v>
      </c>
      <c r="P10" s="405" t="s">
        <v>87</v>
      </c>
      <c r="Q10" s="405" t="s">
        <v>254</v>
      </c>
      <c r="R10" s="405" t="s">
        <v>255</v>
      </c>
      <c r="S10" s="405" t="s">
        <v>256</v>
      </c>
      <c r="T10" s="405" t="s">
        <v>257</v>
      </c>
    </row>
    <row r="11" spans="1:20" s="380" customFormat="1" ht="24" customHeight="1">
      <c r="A11" s="818" t="s">
        <v>510</v>
      </c>
      <c r="B11" s="819"/>
      <c r="C11" s="471">
        <f aca="true" t="shared" si="0" ref="C11:R11">C12+C19</f>
        <v>370668642</v>
      </c>
      <c r="D11" s="471">
        <f t="shared" si="0"/>
        <v>64818933</v>
      </c>
      <c r="E11" s="471">
        <f t="shared" si="0"/>
        <v>305849709</v>
      </c>
      <c r="F11" s="471">
        <f t="shared" si="0"/>
        <v>3390103</v>
      </c>
      <c r="G11" s="471">
        <f t="shared" si="0"/>
        <v>0</v>
      </c>
      <c r="H11" s="471">
        <f t="shared" si="0"/>
        <v>367278539</v>
      </c>
      <c r="I11" s="471">
        <f t="shared" si="0"/>
        <v>210585433</v>
      </c>
      <c r="J11" s="471">
        <f t="shared" si="0"/>
        <v>43994286</v>
      </c>
      <c r="K11" s="471">
        <f t="shared" si="0"/>
        <v>16468628</v>
      </c>
      <c r="L11" s="471">
        <f t="shared" si="0"/>
        <v>64263</v>
      </c>
      <c r="M11" s="471">
        <f t="shared" si="0"/>
        <v>132312151</v>
      </c>
      <c r="N11" s="471">
        <f t="shared" si="0"/>
        <v>32865</v>
      </c>
      <c r="O11" s="471">
        <f t="shared" si="0"/>
        <v>17563000</v>
      </c>
      <c r="P11" s="471">
        <f t="shared" si="0"/>
        <v>0</v>
      </c>
      <c r="Q11" s="471">
        <f t="shared" si="0"/>
        <v>150240</v>
      </c>
      <c r="R11" s="471">
        <f t="shared" si="0"/>
        <v>156693106</v>
      </c>
      <c r="S11" s="472">
        <f aca="true" t="shared" si="1" ref="S11:S63">SUM(M11:R11)</f>
        <v>306751362</v>
      </c>
      <c r="T11" s="473">
        <f>(J11+K11+L11)/I11</f>
        <v>0.287423380324697</v>
      </c>
    </row>
    <row r="12" spans="1:20" s="380" customFormat="1" ht="26.25" customHeight="1">
      <c r="A12" s="474" t="s">
        <v>0</v>
      </c>
      <c r="B12" s="475" t="s">
        <v>443</v>
      </c>
      <c r="C12" s="476">
        <f>SUM(C13:C18)</f>
        <v>28889056</v>
      </c>
      <c r="D12" s="476">
        <f aca="true" t="shared" si="2" ref="D12:S12">SUM(D13:D18)</f>
        <v>23380582</v>
      </c>
      <c r="E12" s="476">
        <f t="shared" si="2"/>
        <v>5508474</v>
      </c>
      <c r="F12" s="476">
        <f t="shared" si="2"/>
        <v>363302</v>
      </c>
      <c r="G12" s="476">
        <f t="shared" si="2"/>
        <v>0</v>
      </c>
      <c r="H12" s="476">
        <f t="shared" si="2"/>
        <v>28525754</v>
      </c>
      <c r="I12" s="476">
        <f t="shared" si="2"/>
        <v>26872014</v>
      </c>
      <c r="J12" s="493">
        <f t="shared" si="2"/>
        <v>3983921</v>
      </c>
      <c r="K12" s="493">
        <f t="shared" si="2"/>
        <v>9600</v>
      </c>
      <c r="L12" s="493">
        <f t="shared" si="2"/>
        <v>4920</v>
      </c>
      <c r="M12" s="493">
        <f t="shared" si="2"/>
        <v>5285658</v>
      </c>
      <c r="N12" s="493">
        <f t="shared" si="2"/>
        <v>24915</v>
      </c>
      <c r="O12" s="493">
        <f t="shared" si="2"/>
        <v>17563000</v>
      </c>
      <c r="P12" s="493">
        <f t="shared" si="2"/>
        <v>0</v>
      </c>
      <c r="Q12" s="493">
        <f t="shared" si="2"/>
        <v>0</v>
      </c>
      <c r="R12" s="493">
        <f t="shared" si="2"/>
        <v>1653740</v>
      </c>
      <c r="S12" s="476">
        <f t="shared" si="2"/>
        <v>24527313</v>
      </c>
      <c r="T12" s="477">
        <f>(J12+K12+L12)/I12</f>
        <v>0.14879573224396206</v>
      </c>
    </row>
    <row r="13" spans="1:20" ht="24.75" customHeight="1">
      <c r="A13" s="425" t="s">
        <v>43</v>
      </c>
      <c r="B13" s="478" t="s">
        <v>444</v>
      </c>
      <c r="C13" s="479">
        <f aca="true" t="shared" si="3" ref="C13:C18">SUM(D13:E13)</f>
        <v>25823805</v>
      </c>
      <c r="D13" s="479">
        <v>22114652</v>
      </c>
      <c r="E13" s="479">
        <v>3709153</v>
      </c>
      <c r="F13" s="479">
        <v>163727</v>
      </c>
      <c r="G13" s="480"/>
      <c r="H13" s="479">
        <f aca="true" t="shared" si="4" ref="H13:H63">I13+R13</f>
        <v>25660078</v>
      </c>
      <c r="I13" s="479">
        <f aca="true" t="shared" si="5" ref="I13:I18">SUM(J13:Q13)</f>
        <v>25193923</v>
      </c>
      <c r="J13" s="479">
        <v>2710551</v>
      </c>
      <c r="K13" s="482">
        <v>9600</v>
      </c>
      <c r="L13" s="482">
        <v>4920</v>
      </c>
      <c r="M13" s="482">
        <v>4905852</v>
      </c>
      <c r="N13" s="482"/>
      <c r="O13" s="482">
        <v>17563000</v>
      </c>
      <c r="P13" s="483"/>
      <c r="Q13" s="482"/>
      <c r="R13" s="482">
        <v>466155</v>
      </c>
      <c r="S13" s="479">
        <f aca="true" t="shared" si="6" ref="S13:S19">SUM(M13:R13)</f>
        <v>22935007</v>
      </c>
      <c r="T13" s="481">
        <f aca="true" t="shared" si="7" ref="T13:T63">(J13+K13+L13)/I13</f>
        <v>0.10816382188673038</v>
      </c>
    </row>
    <row r="14" spans="1:20" ht="24.75" customHeight="1">
      <c r="A14" s="425" t="s">
        <v>44</v>
      </c>
      <c r="B14" s="426" t="s">
        <v>445</v>
      </c>
      <c r="C14" s="479">
        <f t="shared" si="3"/>
        <v>291712</v>
      </c>
      <c r="D14" s="479">
        <v>225787</v>
      </c>
      <c r="E14" s="479">
        <v>65925</v>
      </c>
      <c r="F14" s="479">
        <v>29974</v>
      </c>
      <c r="G14" s="480"/>
      <c r="H14" s="479">
        <f t="shared" si="4"/>
        <v>261738</v>
      </c>
      <c r="I14" s="479">
        <f t="shared" si="5"/>
        <v>35951</v>
      </c>
      <c r="J14" s="482">
        <v>35951</v>
      </c>
      <c r="K14" s="482"/>
      <c r="L14" s="482">
        <v>0</v>
      </c>
      <c r="M14" s="482">
        <v>0</v>
      </c>
      <c r="N14" s="482"/>
      <c r="O14" s="482"/>
      <c r="P14" s="483"/>
      <c r="Q14" s="482"/>
      <c r="R14" s="482">
        <v>225787</v>
      </c>
      <c r="S14" s="479">
        <f t="shared" si="6"/>
        <v>225787</v>
      </c>
      <c r="T14" s="481">
        <f t="shared" si="7"/>
        <v>1</v>
      </c>
    </row>
    <row r="15" spans="1:20" ht="24.75" customHeight="1">
      <c r="A15" s="425" t="s">
        <v>49</v>
      </c>
      <c r="B15" s="426" t="s">
        <v>446</v>
      </c>
      <c r="C15" s="479">
        <f t="shared" si="3"/>
        <v>5000</v>
      </c>
      <c r="D15" s="479"/>
      <c r="E15" s="479">
        <v>5000</v>
      </c>
      <c r="F15" s="479"/>
      <c r="G15" s="480"/>
      <c r="H15" s="479">
        <f t="shared" si="4"/>
        <v>5000</v>
      </c>
      <c r="I15" s="479">
        <f t="shared" si="5"/>
        <v>5000</v>
      </c>
      <c r="J15" s="482">
        <v>2000</v>
      </c>
      <c r="K15" s="482"/>
      <c r="L15" s="482"/>
      <c r="M15" s="482">
        <v>3000</v>
      </c>
      <c r="N15" s="482"/>
      <c r="O15" s="482"/>
      <c r="P15" s="483"/>
      <c r="Q15" s="482"/>
      <c r="R15" s="482"/>
      <c r="S15" s="479">
        <f t="shared" si="6"/>
        <v>3000</v>
      </c>
      <c r="T15" s="481">
        <f t="shared" si="7"/>
        <v>0.4</v>
      </c>
    </row>
    <row r="16" spans="1:20" ht="24.75" customHeight="1">
      <c r="A16" s="425" t="s">
        <v>58</v>
      </c>
      <c r="B16" s="478" t="s">
        <v>447</v>
      </c>
      <c r="C16" s="479">
        <f t="shared" si="3"/>
        <v>1332066</v>
      </c>
      <c r="D16" s="479">
        <v>367936</v>
      </c>
      <c r="E16" s="479">
        <v>964130</v>
      </c>
      <c r="F16" s="479">
        <v>46190</v>
      </c>
      <c r="G16" s="480"/>
      <c r="H16" s="479">
        <f t="shared" si="4"/>
        <v>1285876</v>
      </c>
      <c r="I16" s="479">
        <f t="shared" si="5"/>
        <v>969790</v>
      </c>
      <c r="J16" s="482">
        <v>625730</v>
      </c>
      <c r="K16" s="482"/>
      <c r="L16" s="482"/>
      <c r="M16" s="482">
        <v>344060</v>
      </c>
      <c r="N16" s="482"/>
      <c r="O16" s="482"/>
      <c r="P16" s="483"/>
      <c r="Q16" s="482">
        <v>0</v>
      </c>
      <c r="R16" s="482">
        <v>316086</v>
      </c>
      <c r="S16" s="479">
        <f t="shared" si="6"/>
        <v>660146</v>
      </c>
      <c r="T16" s="481">
        <f t="shared" si="7"/>
        <v>0.6452221614988812</v>
      </c>
    </row>
    <row r="17" spans="1:20" ht="24.75" customHeight="1">
      <c r="A17" s="425" t="s">
        <v>59</v>
      </c>
      <c r="B17" s="478" t="s">
        <v>448</v>
      </c>
      <c r="C17" s="479">
        <f t="shared" si="3"/>
        <v>777145</v>
      </c>
      <c r="D17" s="479">
        <v>672207</v>
      </c>
      <c r="E17" s="479">
        <v>104938</v>
      </c>
      <c r="F17" s="479">
        <v>775</v>
      </c>
      <c r="G17" s="480"/>
      <c r="H17" s="479">
        <f t="shared" si="4"/>
        <v>776370</v>
      </c>
      <c r="I17" s="479">
        <f t="shared" si="5"/>
        <v>130658</v>
      </c>
      <c r="J17" s="482">
        <v>73847</v>
      </c>
      <c r="K17" s="482"/>
      <c r="L17" s="482"/>
      <c r="M17" s="482">
        <v>31896</v>
      </c>
      <c r="N17" s="482">
        <v>24915</v>
      </c>
      <c r="O17" s="482"/>
      <c r="P17" s="483"/>
      <c r="Q17" s="482"/>
      <c r="R17" s="482">
        <v>645712</v>
      </c>
      <c r="S17" s="479">
        <f t="shared" si="6"/>
        <v>702523</v>
      </c>
      <c r="T17" s="481">
        <f t="shared" si="7"/>
        <v>0.5651930995423166</v>
      </c>
    </row>
    <row r="18" spans="1:20" ht="24.75" customHeight="1">
      <c r="A18" s="425" t="s">
        <v>60</v>
      </c>
      <c r="B18" s="478" t="s">
        <v>449</v>
      </c>
      <c r="C18" s="479">
        <f t="shared" si="3"/>
        <v>659328</v>
      </c>
      <c r="D18" s="479"/>
      <c r="E18" s="479">
        <v>659328</v>
      </c>
      <c r="F18" s="479">
        <v>122636</v>
      </c>
      <c r="G18" s="480"/>
      <c r="H18" s="479">
        <f t="shared" si="4"/>
        <v>536692</v>
      </c>
      <c r="I18" s="479">
        <f t="shared" si="5"/>
        <v>536692</v>
      </c>
      <c r="J18" s="482">
        <v>535842</v>
      </c>
      <c r="K18" s="482"/>
      <c r="L18" s="482"/>
      <c r="M18" s="482">
        <v>850</v>
      </c>
      <c r="N18" s="482"/>
      <c r="O18" s="482"/>
      <c r="P18" s="483"/>
      <c r="Q18" s="495"/>
      <c r="R18" s="482"/>
      <c r="S18" s="479">
        <f t="shared" si="6"/>
        <v>850</v>
      </c>
      <c r="T18" s="481">
        <f t="shared" si="7"/>
        <v>0.9984162238304278</v>
      </c>
    </row>
    <row r="19" spans="1:20" ht="24.75" customHeight="1">
      <c r="A19" s="474" t="s">
        <v>1</v>
      </c>
      <c r="B19" s="475" t="s">
        <v>450</v>
      </c>
      <c r="C19" s="476">
        <f>C20+C32+C36+C42+C47+C51+C54+C58+C61</f>
        <v>341779586</v>
      </c>
      <c r="D19" s="476">
        <f>D20+D32+D36+D42+D47+D51+D54+D58+D61</f>
        <v>41438351</v>
      </c>
      <c r="E19" s="476">
        <f>E20+E32+E36+E42+E47+E51+E54+E58+E61</f>
        <v>300341235</v>
      </c>
      <c r="F19" s="476">
        <f>F20+F32+F36+F42+F47+F51+F54+F58+F61</f>
        <v>3026801</v>
      </c>
      <c r="G19" s="476">
        <f>G20+G32+G36+G42+G47+G51+G54+G58+G61</f>
        <v>0</v>
      </c>
      <c r="H19" s="476">
        <f t="shared" si="4"/>
        <v>338752785</v>
      </c>
      <c r="I19" s="476">
        <f aca="true" t="shared" si="8" ref="I19:R19">I20+I32+I36+I42+I47+I51+I54+I58+I61</f>
        <v>183713419</v>
      </c>
      <c r="J19" s="494">
        <f t="shared" si="8"/>
        <v>40010365</v>
      </c>
      <c r="K19" s="494">
        <f t="shared" si="8"/>
        <v>16459028</v>
      </c>
      <c r="L19" s="494">
        <f t="shared" si="8"/>
        <v>59343</v>
      </c>
      <c r="M19" s="494">
        <f t="shared" si="8"/>
        <v>127026493</v>
      </c>
      <c r="N19" s="494">
        <f t="shared" si="8"/>
        <v>7950</v>
      </c>
      <c r="O19" s="494">
        <f t="shared" si="8"/>
        <v>0</v>
      </c>
      <c r="P19" s="494">
        <f t="shared" si="8"/>
        <v>0</v>
      </c>
      <c r="Q19" s="494">
        <f t="shared" si="8"/>
        <v>150240</v>
      </c>
      <c r="R19" s="494">
        <f t="shared" si="8"/>
        <v>155039366</v>
      </c>
      <c r="S19" s="476">
        <f t="shared" si="6"/>
        <v>282224049</v>
      </c>
      <c r="T19" s="477">
        <f t="shared" si="7"/>
        <v>0.3077006367183227</v>
      </c>
    </row>
    <row r="20" spans="1:20" ht="28.5" customHeight="1">
      <c r="A20" s="474">
        <v>1</v>
      </c>
      <c r="B20" s="484" t="s">
        <v>451</v>
      </c>
      <c r="C20" s="476">
        <f>SUM(C21:C31)</f>
        <v>285489751</v>
      </c>
      <c r="D20" s="476">
        <f aca="true" t="shared" si="9" ref="D20:R20">SUM(D21:D31)</f>
        <v>15134393</v>
      </c>
      <c r="E20" s="476">
        <f t="shared" si="9"/>
        <v>270355358</v>
      </c>
      <c r="F20" s="476">
        <f>SUM(F21:F31)</f>
        <v>2839050</v>
      </c>
      <c r="G20" s="476">
        <f t="shared" si="9"/>
        <v>0</v>
      </c>
      <c r="H20" s="476">
        <f t="shared" si="4"/>
        <v>282650701</v>
      </c>
      <c r="I20" s="476">
        <f t="shared" si="9"/>
        <v>144331371</v>
      </c>
      <c r="J20" s="476">
        <f t="shared" si="9"/>
        <v>29147489</v>
      </c>
      <c r="K20" s="476">
        <f t="shared" si="9"/>
        <v>15246473</v>
      </c>
      <c r="L20" s="476">
        <f t="shared" si="9"/>
        <v>29494</v>
      </c>
      <c r="M20" s="476">
        <f t="shared" si="9"/>
        <v>99907915</v>
      </c>
      <c r="N20" s="476">
        <f t="shared" si="9"/>
        <v>0</v>
      </c>
      <c r="O20" s="476">
        <f t="shared" si="9"/>
        <v>0</v>
      </c>
      <c r="P20" s="476">
        <f t="shared" si="9"/>
        <v>0</v>
      </c>
      <c r="Q20" s="476">
        <f t="shared" si="9"/>
        <v>0</v>
      </c>
      <c r="R20" s="476">
        <f t="shared" si="9"/>
        <v>138319330</v>
      </c>
      <c r="S20" s="476">
        <f t="shared" si="1"/>
        <v>238227245</v>
      </c>
      <c r="T20" s="477">
        <f t="shared" si="7"/>
        <v>0.307787944451799</v>
      </c>
    </row>
    <row r="21" spans="1:20" s="380" customFormat="1" ht="24.75" customHeight="1">
      <c r="A21" s="425" t="s">
        <v>45</v>
      </c>
      <c r="B21" s="426" t="s">
        <v>453</v>
      </c>
      <c r="C21" s="479">
        <f>D21+E21</f>
        <v>2740772</v>
      </c>
      <c r="D21" s="479">
        <v>1805261</v>
      </c>
      <c r="E21" s="479">
        <v>935511</v>
      </c>
      <c r="F21" s="479"/>
      <c r="G21" s="479"/>
      <c r="H21" s="479">
        <f t="shared" si="4"/>
        <v>2740772</v>
      </c>
      <c r="I21" s="479">
        <f>SUM(J21:Q21)</f>
        <v>990685</v>
      </c>
      <c r="J21" s="479">
        <v>960765</v>
      </c>
      <c r="K21" s="479">
        <v>4900</v>
      </c>
      <c r="L21" s="479"/>
      <c r="M21" s="479">
        <v>25020</v>
      </c>
      <c r="N21" s="479"/>
      <c r="O21" s="479"/>
      <c r="P21" s="479"/>
      <c r="Q21" s="479"/>
      <c r="R21" s="479">
        <v>1750087</v>
      </c>
      <c r="S21" s="485">
        <f t="shared" si="1"/>
        <v>1775107</v>
      </c>
      <c r="T21" s="481">
        <f t="shared" si="7"/>
        <v>0.9747447473212979</v>
      </c>
    </row>
    <row r="22" spans="1:20" s="380" customFormat="1" ht="24.75" customHeight="1">
      <c r="A22" s="425" t="s">
        <v>46</v>
      </c>
      <c r="B22" s="426" t="s">
        <v>457</v>
      </c>
      <c r="C22" s="479">
        <f aca="true" t="shared" si="10" ref="C22:C31">D22+E22</f>
        <v>33077657</v>
      </c>
      <c r="D22" s="479">
        <v>4219417</v>
      </c>
      <c r="E22" s="479">
        <v>28858240</v>
      </c>
      <c r="F22" s="479">
        <v>0</v>
      </c>
      <c r="G22" s="479"/>
      <c r="H22" s="479">
        <f t="shared" si="4"/>
        <v>33077657</v>
      </c>
      <c r="I22" s="479">
        <f aca="true" t="shared" si="11" ref="I22:I31">SUM(J22:Q22)</f>
        <v>28913623</v>
      </c>
      <c r="J22" s="479">
        <v>3595721</v>
      </c>
      <c r="K22" s="479">
        <v>195500</v>
      </c>
      <c r="L22" s="479"/>
      <c r="M22" s="479">
        <v>25122402</v>
      </c>
      <c r="N22" s="479"/>
      <c r="O22" s="479"/>
      <c r="P22" s="479"/>
      <c r="Q22" s="479"/>
      <c r="R22" s="479">
        <v>4164034</v>
      </c>
      <c r="S22" s="485">
        <f t="shared" si="1"/>
        <v>29286436</v>
      </c>
      <c r="T22" s="481">
        <f t="shared" si="7"/>
        <v>0.131122308677816</v>
      </c>
    </row>
    <row r="23" spans="1:20" s="380" customFormat="1" ht="24.75" customHeight="1">
      <c r="A23" s="425" t="s">
        <v>104</v>
      </c>
      <c r="B23" s="426" t="s">
        <v>459</v>
      </c>
      <c r="C23" s="479">
        <f>D23+E23</f>
        <v>98698277</v>
      </c>
      <c r="D23" s="479">
        <v>1965617</v>
      </c>
      <c r="E23" s="479">
        <v>96732660</v>
      </c>
      <c r="F23" s="479">
        <v>2379610</v>
      </c>
      <c r="G23" s="479"/>
      <c r="H23" s="479">
        <f t="shared" si="4"/>
        <v>96318667</v>
      </c>
      <c r="I23" s="479">
        <f t="shared" si="11"/>
        <v>95260629</v>
      </c>
      <c r="J23" s="479">
        <v>9794442</v>
      </c>
      <c r="K23" s="479">
        <v>14435097</v>
      </c>
      <c r="L23" s="479"/>
      <c r="M23" s="479">
        <v>71031090</v>
      </c>
      <c r="N23" s="479">
        <v>0</v>
      </c>
      <c r="O23" s="479"/>
      <c r="P23" s="479"/>
      <c r="Q23" s="479"/>
      <c r="R23" s="479">
        <v>1058038</v>
      </c>
      <c r="S23" s="485">
        <f t="shared" si="1"/>
        <v>72089128</v>
      </c>
      <c r="T23" s="481">
        <f t="shared" si="7"/>
        <v>0.2543499791503581</v>
      </c>
    </row>
    <row r="24" spans="1:20" s="380" customFormat="1" ht="24.75" customHeight="1">
      <c r="A24" s="425" t="s">
        <v>106</v>
      </c>
      <c r="B24" s="426" t="s">
        <v>506</v>
      </c>
      <c r="C24" s="479">
        <f t="shared" si="10"/>
        <v>3104585</v>
      </c>
      <c r="D24" s="479">
        <v>2956862</v>
      </c>
      <c r="E24" s="479">
        <v>147723</v>
      </c>
      <c r="F24" s="479">
        <v>4090</v>
      </c>
      <c r="G24" s="479"/>
      <c r="H24" s="479">
        <f t="shared" si="4"/>
        <v>3100495</v>
      </c>
      <c r="I24" s="479">
        <f t="shared" si="11"/>
        <v>420449</v>
      </c>
      <c r="J24" s="479">
        <v>295651</v>
      </c>
      <c r="K24" s="479">
        <v>20678</v>
      </c>
      <c r="L24" s="479">
        <v>0</v>
      </c>
      <c r="M24" s="479">
        <v>104120</v>
      </c>
      <c r="N24" s="479"/>
      <c r="O24" s="479"/>
      <c r="P24" s="479"/>
      <c r="Q24" s="479"/>
      <c r="R24" s="479">
        <v>2680046</v>
      </c>
      <c r="S24" s="485">
        <f t="shared" si="1"/>
        <v>2784166</v>
      </c>
      <c r="T24" s="481">
        <f t="shared" si="7"/>
        <v>0.75235997707213</v>
      </c>
    </row>
    <row r="25" spans="1:20" s="380" customFormat="1" ht="24.75" customHeight="1">
      <c r="A25" s="425" t="s">
        <v>107</v>
      </c>
      <c r="B25" s="426" t="s">
        <v>454</v>
      </c>
      <c r="C25" s="479">
        <f t="shared" si="10"/>
        <v>761390</v>
      </c>
      <c r="D25" s="479">
        <v>225596</v>
      </c>
      <c r="E25" s="479">
        <v>535794</v>
      </c>
      <c r="F25" s="479"/>
      <c r="G25" s="479"/>
      <c r="H25" s="479">
        <f t="shared" si="4"/>
        <v>761390</v>
      </c>
      <c r="I25" s="479">
        <f t="shared" si="11"/>
        <v>761390</v>
      </c>
      <c r="J25" s="479">
        <v>731240</v>
      </c>
      <c r="K25" s="479">
        <v>30150</v>
      </c>
      <c r="L25" s="479"/>
      <c r="M25" s="479"/>
      <c r="N25" s="479"/>
      <c r="O25" s="479"/>
      <c r="P25" s="479"/>
      <c r="Q25" s="479"/>
      <c r="R25" s="479"/>
      <c r="S25" s="485">
        <f t="shared" si="1"/>
        <v>0</v>
      </c>
      <c r="T25" s="481">
        <f t="shared" si="7"/>
        <v>1</v>
      </c>
    </row>
    <row r="26" spans="1:20" s="380" customFormat="1" ht="24.75" customHeight="1">
      <c r="A26" s="425" t="s">
        <v>109</v>
      </c>
      <c r="B26" s="426" t="s">
        <v>452</v>
      </c>
      <c r="C26" s="479">
        <f t="shared" si="10"/>
        <v>8189803</v>
      </c>
      <c r="D26" s="479">
        <v>802011</v>
      </c>
      <c r="E26" s="479">
        <v>7387792</v>
      </c>
      <c r="F26" s="479">
        <v>409715</v>
      </c>
      <c r="G26" s="479"/>
      <c r="H26" s="479">
        <f t="shared" si="4"/>
        <v>7780088</v>
      </c>
      <c r="I26" s="479">
        <f t="shared" si="11"/>
        <v>7490792</v>
      </c>
      <c r="J26" s="479">
        <v>7092219</v>
      </c>
      <c r="K26" s="479">
        <v>36065</v>
      </c>
      <c r="L26" s="479">
        <v>8170</v>
      </c>
      <c r="M26" s="479">
        <v>354338</v>
      </c>
      <c r="N26" s="479"/>
      <c r="O26" s="479"/>
      <c r="P26" s="479"/>
      <c r="Q26" s="479"/>
      <c r="R26" s="479">
        <v>289296</v>
      </c>
      <c r="S26" s="485">
        <f t="shared" si="1"/>
        <v>643634</v>
      </c>
      <c r="T26" s="481">
        <f t="shared" si="7"/>
        <v>0.9526968576887463</v>
      </c>
    </row>
    <row r="27" spans="1:20" s="380" customFormat="1" ht="24.75" customHeight="1">
      <c r="A27" s="425" t="s">
        <v>110</v>
      </c>
      <c r="B27" s="426" t="s">
        <v>458</v>
      </c>
      <c r="C27" s="479">
        <f t="shared" si="10"/>
        <v>4006317</v>
      </c>
      <c r="D27" s="479">
        <v>749393</v>
      </c>
      <c r="E27" s="479">
        <v>3256924</v>
      </c>
      <c r="F27" s="479">
        <v>1085</v>
      </c>
      <c r="G27" s="479"/>
      <c r="H27" s="479">
        <f t="shared" si="4"/>
        <v>4005232</v>
      </c>
      <c r="I27" s="479">
        <f t="shared" si="11"/>
        <v>2745927</v>
      </c>
      <c r="J27" s="479">
        <v>1025026</v>
      </c>
      <c r="K27" s="479">
        <v>64873</v>
      </c>
      <c r="L27" s="479">
        <v>2752</v>
      </c>
      <c r="M27" s="479">
        <v>1653276</v>
      </c>
      <c r="N27" s="479"/>
      <c r="O27" s="479"/>
      <c r="P27" s="479"/>
      <c r="Q27" s="479"/>
      <c r="R27" s="479">
        <v>1259305</v>
      </c>
      <c r="S27" s="485">
        <f t="shared" si="1"/>
        <v>2912581</v>
      </c>
      <c r="T27" s="481">
        <f t="shared" si="7"/>
        <v>0.39791698759653843</v>
      </c>
    </row>
    <row r="28" spans="1:20" s="380" customFormat="1" ht="24.75" customHeight="1">
      <c r="A28" s="425" t="s">
        <v>123</v>
      </c>
      <c r="B28" s="426" t="s">
        <v>456</v>
      </c>
      <c r="C28" s="479">
        <f t="shared" si="10"/>
        <v>7440192</v>
      </c>
      <c r="D28" s="479">
        <v>469485</v>
      </c>
      <c r="E28" s="479">
        <v>6970707</v>
      </c>
      <c r="F28" s="479">
        <v>44550</v>
      </c>
      <c r="G28" s="479"/>
      <c r="H28" s="479">
        <f t="shared" si="4"/>
        <v>7395642</v>
      </c>
      <c r="I28" s="479">
        <f t="shared" si="11"/>
        <v>4315242</v>
      </c>
      <c r="J28" s="479">
        <v>3839193</v>
      </c>
      <c r="K28" s="479">
        <v>80575</v>
      </c>
      <c r="L28" s="479">
        <v>6500</v>
      </c>
      <c r="M28" s="479">
        <v>388974</v>
      </c>
      <c r="N28" s="479"/>
      <c r="O28" s="479"/>
      <c r="P28" s="479"/>
      <c r="Q28" s="479"/>
      <c r="R28" s="479">
        <v>3080400</v>
      </c>
      <c r="S28" s="485">
        <f t="shared" si="1"/>
        <v>3469374</v>
      </c>
      <c r="T28" s="481">
        <f t="shared" si="7"/>
        <v>0.9098604435162616</v>
      </c>
    </row>
    <row r="29" spans="1:20" s="380" customFormat="1" ht="24.75" customHeight="1">
      <c r="A29" s="425" t="s">
        <v>433</v>
      </c>
      <c r="B29" s="426" t="s">
        <v>465</v>
      </c>
      <c r="C29" s="479">
        <f t="shared" si="10"/>
        <v>125235413</v>
      </c>
      <c r="D29" s="479">
        <v>959211</v>
      </c>
      <c r="E29" s="479">
        <v>124276202</v>
      </c>
      <c r="F29" s="479"/>
      <c r="G29" s="479"/>
      <c r="H29" s="479">
        <f t="shared" si="4"/>
        <v>125235413</v>
      </c>
      <c r="I29" s="479">
        <f t="shared" si="11"/>
        <v>2078442</v>
      </c>
      <c r="J29" s="479">
        <v>1585577</v>
      </c>
      <c r="K29" s="479">
        <v>367600</v>
      </c>
      <c r="L29" s="479"/>
      <c r="M29" s="479">
        <v>125265</v>
      </c>
      <c r="N29" s="479"/>
      <c r="O29" s="479"/>
      <c r="P29" s="479"/>
      <c r="Q29" s="479"/>
      <c r="R29" s="479">
        <v>123156971</v>
      </c>
      <c r="S29" s="485">
        <f t="shared" si="1"/>
        <v>123282236</v>
      </c>
      <c r="T29" s="481">
        <f t="shared" si="7"/>
        <v>0.9397312987324159</v>
      </c>
    </row>
    <row r="30" spans="1:20" s="380" customFormat="1" ht="24.75" customHeight="1">
      <c r="A30" s="425" t="s">
        <v>512</v>
      </c>
      <c r="B30" s="426" t="s">
        <v>497</v>
      </c>
      <c r="C30" s="479">
        <f t="shared" si="10"/>
        <v>1739757</v>
      </c>
      <c r="D30" s="479">
        <v>981540</v>
      </c>
      <c r="E30" s="479">
        <v>758217</v>
      </c>
      <c r="F30" s="479"/>
      <c r="G30" s="479"/>
      <c r="H30" s="479">
        <f t="shared" si="4"/>
        <v>1739757</v>
      </c>
      <c r="I30" s="479">
        <f t="shared" si="11"/>
        <v>858604</v>
      </c>
      <c r="J30" s="479">
        <v>25500</v>
      </c>
      <c r="K30" s="479">
        <v>11035</v>
      </c>
      <c r="L30" s="479">
        <v>12072</v>
      </c>
      <c r="M30" s="479">
        <v>809997</v>
      </c>
      <c r="N30" s="479"/>
      <c r="O30" s="479"/>
      <c r="P30" s="479"/>
      <c r="Q30" s="479"/>
      <c r="R30" s="479">
        <v>881153</v>
      </c>
      <c r="S30" s="485">
        <f t="shared" si="1"/>
        <v>1691150</v>
      </c>
      <c r="T30" s="481">
        <f t="shared" si="7"/>
        <v>0.056611662652398545</v>
      </c>
    </row>
    <row r="31" spans="1:20" s="380" customFormat="1" ht="24.75" customHeight="1">
      <c r="A31" s="425" t="s">
        <v>513</v>
      </c>
      <c r="B31" s="426" t="s">
        <v>502</v>
      </c>
      <c r="C31" s="479">
        <f t="shared" si="10"/>
        <v>495588</v>
      </c>
      <c r="D31" s="479">
        <v>0</v>
      </c>
      <c r="E31" s="479">
        <v>495588</v>
      </c>
      <c r="F31" s="479">
        <v>0</v>
      </c>
      <c r="G31" s="479"/>
      <c r="H31" s="479">
        <f t="shared" si="4"/>
        <v>495588</v>
      </c>
      <c r="I31" s="479">
        <f t="shared" si="11"/>
        <v>495588</v>
      </c>
      <c r="J31" s="479">
        <v>202155</v>
      </c>
      <c r="K31" s="479">
        <v>0</v>
      </c>
      <c r="L31" s="479">
        <v>0</v>
      </c>
      <c r="M31" s="479">
        <v>293433</v>
      </c>
      <c r="N31" s="479"/>
      <c r="O31" s="479"/>
      <c r="P31" s="479"/>
      <c r="Q31" s="479"/>
      <c r="R31" s="479">
        <v>0</v>
      </c>
      <c r="S31" s="485">
        <f t="shared" si="1"/>
        <v>293433</v>
      </c>
      <c r="T31" s="481">
        <f t="shared" si="7"/>
        <v>0.4079093924792368</v>
      </c>
    </row>
    <row r="32" spans="1:20" s="380" customFormat="1" ht="24.75" customHeight="1">
      <c r="A32" s="474" t="s">
        <v>44</v>
      </c>
      <c r="B32" s="484" t="s">
        <v>460</v>
      </c>
      <c r="C32" s="476">
        <f>SUM(C33:C35)</f>
        <v>2927287</v>
      </c>
      <c r="D32" s="476">
        <f>SUM(D33:D35)</f>
        <v>587597</v>
      </c>
      <c r="E32" s="476">
        <f aca="true" t="shared" si="12" ref="E32:R32">SUM(E33:E35)</f>
        <v>2339690</v>
      </c>
      <c r="F32" s="476">
        <f t="shared" si="12"/>
        <v>2500</v>
      </c>
      <c r="G32" s="476">
        <f t="shared" si="12"/>
        <v>0</v>
      </c>
      <c r="H32" s="476">
        <f t="shared" si="12"/>
        <v>2924787</v>
      </c>
      <c r="I32" s="476">
        <f t="shared" si="12"/>
        <v>2155876</v>
      </c>
      <c r="J32" s="476">
        <f t="shared" si="12"/>
        <v>1075451</v>
      </c>
      <c r="K32" s="476">
        <f t="shared" si="12"/>
        <v>258089</v>
      </c>
      <c r="L32" s="476">
        <f t="shared" si="12"/>
        <v>11932</v>
      </c>
      <c r="M32" s="476">
        <f t="shared" si="12"/>
        <v>810404</v>
      </c>
      <c r="N32" s="476">
        <f t="shared" si="12"/>
        <v>0</v>
      </c>
      <c r="O32" s="476">
        <f t="shared" si="12"/>
        <v>0</v>
      </c>
      <c r="P32" s="476">
        <f t="shared" si="12"/>
        <v>0</v>
      </c>
      <c r="Q32" s="476">
        <f t="shared" si="12"/>
        <v>0</v>
      </c>
      <c r="R32" s="476">
        <f t="shared" si="12"/>
        <v>768911</v>
      </c>
      <c r="S32" s="486">
        <f t="shared" si="1"/>
        <v>1579315</v>
      </c>
      <c r="T32" s="477">
        <f t="shared" si="7"/>
        <v>0.6240952633639412</v>
      </c>
    </row>
    <row r="33" spans="1:20" s="380" customFormat="1" ht="24.75" customHeight="1">
      <c r="A33" s="425" t="s">
        <v>47</v>
      </c>
      <c r="B33" s="426" t="s">
        <v>461</v>
      </c>
      <c r="C33" s="479">
        <f>D33+E33</f>
        <v>171959</v>
      </c>
      <c r="D33" s="479">
        <v>128334</v>
      </c>
      <c r="E33" s="479">
        <v>43625</v>
      </c>
      <c r="F33" s="479">
        <v>600</v>
      </c>
      <c r="G33" s="479"/>
      <c r="H33" s="479">
        <f t="shared" si="4"/>
        <v>171359</v>
      </c>
      <c r="I33" s="479">
        <f>SUM(J33:Q33)</f>
        <v>32222</v>
      </c>
      <c r="J33" s="479">
        <v>22015</v>
      </c>
      <c r="K33" s="479">
        <v>2200</v>
      </c>
      <c r="L33" s="479">
        <v>3657</v>
      </c>
      <c r="M33" s="479">
        <v>4350</v>
      </c>
      <c r="N33" s="479">
        <v>0</v>
      </c>
      <c r="O33" s="479">
        <v>0</v>
      </c>
      <c r="P33" s="479">
        <v>0</v>
      </c>
      <c r="Q33" s="479">
        <v>0</v>
      </c>
      <c r="R33" s="479">
        <v>139137</v>
      </c>
      <c r="S33" s="485">
        <f t="shared" si="1"/>
        <v>143487</v>
      </c>
      <c r="T33" s="481">
        <f t="shared" si="7"/>
        <v>0.8649990689590963</v>
      </c>
    </row>
    <row r="34" spans="1:20" s="380" customFormat="1" ht="24.75" customHeight="1">
      <c r="A34" s="425" t="s">
        <v>48</v>
      </c>
      <c r="B34" s="426" t="s">
        <v>455</v>
      </c>
      <c r="C34" s="479">
        <f aca="true" t="shared" si="13" ref="C34:C63">D34+E34</f>
        <v>2405509</v>
      </c>
      <c r="D34" s="479">
        <v>385302</v>
      </c>
      <c r="E34" s="479">
        <v>2020207</v>
      </c>
      <c r="F34" s="479">
        <v>0</v>
      </c>
      <c r="G34" s="479"/>
      <c r="H34" s="479">
        <f t="shared" si="4"/>
        <v>2405509</v>
      </c>
      <c r="I34" s="479">
        <f>SUM(J34:Q34)</f>
        <v>2060634</v>
      </c>
      <c r="J34" s="479">
        <v>991616</v>
      </c>
      <c r="K34" s="479">
        <v>255889</v>
      </c>
      <c r="L34" s="479">
        <v>8275</v>
      </c>
      <c r="M34" s="479">
        <v>804854</v>
      </c>
      <c r="N34" s="479">
        <v>0</v>
      </c>
      <c r="O34" s="479">
        <v>0</v>
      </c>
      <c r="P34" s="479">
        <v>0</v>
      </c>
      <c r="Q34" s="479">
        <v>0</v>
      </c>
      <c r="R34" s="479">
        <v>344875</v>
      </c>
      <c r="S34" s="485">
        <f t="shared" si="1"/>
        <v>1149729</v>
      </c>
      <c r="T34" s="481">
        <f t="shared" si="7"/>
        <v>0.609414384116733</v>
      </c>
    </row>
    <row r="35" spans="1:20" s="380" customFormat="1" ht="24.75" customHeight="1">
      <c r="A35" s="425" t="s">
        <v>463</v>
      </c>
      <c r="B35" s="426" t="s">
        <v>464</v>
      </c>
      <c r="C35" s="479">
        <f t="shared" si="13"/>
        <v>349819</v>
      </c>
      <c r="D35" s="479">
        <v>73961</v>
      </c>
      <c r="E35" s="479">
        <v>275858</v>
      </c>
      <c r="F35" s="479">
        <v>1900</v>
      </c>
      <c r="G35" s="479"/>
      <c r="H35" s="479">
        <f t="shared" si="4"/>
        <v>347919</v>
      </c>
      <c r="I35" s="479">
        <f>SUM(J35:Q35)</f>
        <v>63020</v>
      </c>
      <c r="J35" s="479">
        <v>61820</v>
      </c>
      <c r="K35" s="479">
        <v>0</v>
      </c>
      <c r="L35" s="479">
        <v>0</v>
      </c>
      <c r="M35" s="479">
        <v>1200</v>
      </c>
      <c r="N35" s="479">
        <v>0</v>
      </c>
      <c r="O35" s="479">
        <v>0</v>
      </c>
      <c r="P35" s="479">
        <v>0</v>
      </c>
      <c r="Q35" s="479">
        <v>0</v>
      </c>
      <c r="R35" s="479">
        <v>284899</v>
      </c>
      <c r="S35" s="485">
        <f t="shared" si="1"/>
        <v>286099</v>
      </c>
      <c r="T35" s="481">
        <f t="shared" si="7"/>
        <v>0.9809584258965408</v>
      </c>
    </row>
    <row r="36" spans="1:20" s="380" customFormat="1" ht="24.75" customHeight="1">
      <c r="A36" s="474" t="s">
        <v>49</v>
      </c>
      <c r="B36" s="484" t="s">
        <v>466</v>
      </c>
      <c r="C36" s="476">
        <f>SUM(C37:C41)</f>
        <v>14597058</v>
      </c>
      <c r="D36" s="476">
        <f aca="true" t="shared" si="14" ref="D36:R36">SUM(D37:D41)</f>
        <v>11069688</v>
      </c>
      <c r="E36" s="476">
        <f t="shared" si="14"/>
        <v>3527370</v>
      </c>
      <c r="F36" s="476">
        <f t="shared" si="14"/>
        <v>7080</v>
      </c>
      <c r="G36" s="476"/>
      <c r="H36" s="476">
        <f t="shared" si="14"/>
        <v>14589978</v>
      </c>
      <c r="I36" s="476">
        <f t="shared" si="14"/>
        <v>10548650</v>
      </c>
      <c r="J36" s="476">
        <f t="shared" si="14"/>
        <v>5921944</v>
      </c>
      <c r="K36" s="476">
        <f t="shared" si="14"/>
        <v>320629</v>
      </c>
      <c r="L36" s="476">
        <f t="shared" si="14"/>
        <v>6702</v>
      </c>
      <c r="M36" s="476">
        <f t="shared" si="14"/>
        <v>4149135</v>
      </c>
      <c r="N36" s="476">
        <f t="shared" si="14"/>
        <v>0</v>
      </c>
      <c r="O36" s="476">
        <f t="shared" si="14"/>
        <v>0</v>
      </c>
      <c r="P36" s="476">
        <f t="shared" si="14"/>
        <v>0</v>
      </c>
      <c r="Q36" s="476">
        <f t="shared" si="14"/>
        <v>150240</v>
      </c>
      <c r="R36" s="476">
        <f t="shared" si="14"/>
        <v>4041328</v>
      </c>
      <c r="S36" s="486">
        <f t="shared" si="1"/>
        <v>8340703</v>
      </c>
      <c r="T36" s="477">
        <f t="shared" si="7"/>
        <v>0.5924241490617282</v>
      </c>
    </row>
    <row r="37" spans="1:20" s="380" customFormat="1" ht="24.75" customHeight="1">
      <c r="A37" s="425" t="s">
        <v>113</v>
      </c>
      <c r="B37" s="426" t="s">
        <v>467</v>
      </c>
      <c r="C37" s="479">
        <f t="shared" si="13"/>
        <v>22342</v>
      </c>
      <c r="D37" s="479">
        <v>0</v>
      </c>
      <c r="E37" s="479">
        <v>22342</v>
      </c>
      <c r="F37" s="479">
        <v>0</v>
      </c>
      <c r="G37" s="479"/>
      <c r="H37" s="479">
        <f t="shared" si="4"/>
        <v>22342</v>
      </c>
      <c r="I37" s="479">
        <f aca="true" t="shared" si="15" ref="I37:I46">SUM(J37:Q37)</f>
        <v>22342</v>
      </c>
      <c r="J37" s="479">
        <v>17392</v>
      </c>
      <c r="K37" s="479">
        <v>0</v>
      </c>
      <c r="L37" s="479">
        <v>0</v>
      </c>
      <c r="M37" s="479">
        <v>4950</v>
      </c>
      <c r="N37" s="479">
        <v>0</v>
      </c>
      <c r="O37" s="479"/>
      <c r="P37" s="479"/>
      <c r="Q37" s="479">
        <v>0</v>
      </c>
      <c r="R37" s="479">
        <v>0</v>
      </c>
      <c r="S37" s="485">
        <f t="shared" si="1"/>
        <v>4950</v>
      </c>
      <c r="T37" s="481">
        <f t="shared" si="7"/>
        <v>0.7784441858383314</v>
      </c>
    </row>
    <row r="38" spans="1:20" s="380" customFormat="1" ht="24.75" customHeight="1">
      <c r="A38" s="425" t="s">
        <v>114</v>
      </c>
      <c r="B38" s="426" t="s">
        <v>468</v>
      </c>
      <c r="C38" s="479">
        <f t="shared" si="13"/>
        <v>1128142</v>
      </c>
      <c r="D38" s="479">
        <v>747504</v>
      </c>
      <c r="E38" s="479">
        <v>380638</v>
      </c>
      <c r="F38" s="479">
        <v>0</v>
      </c>
      <c r="G38" s="479"/>
      <c r="H38" s="479">
        <f t="shared" si="4"/>
        <v>1128142</v>
      </c>
      <c r="I38" s="479">
        <f t="shared" si="15"/>
        <v>618144</v>
      </c>
      <c r="J38" s="479">
        <v>76501</v>
      </c>
      <c r="K38" s="479">
        <v>2000</v>
      </c>
      <c r="L38" s="479">
        <v>0</v>
      </c>
      <c r="M38" s="479">
        <v>539643</v>
      </c>
      <c r="N38" s="479">
        <v>0</v>
      </c>
      <c r="O38" s="479"/>
      <c r="P38" s="479"/>
      <c r="Q38" s="479">
        <v>0</v>
      </c>
      <c r="R38" s="479">
        <v>509998</v>
      </c>
      <c r="S38" s="485">
        <f t="shared" si="1"/>
        <v>1049641</v>
      </c>
      <c r="T38" s="481">
        <f t="shared" si="7"/>
        <v>0.12699468085106383</v>
      </c>
    </row>
    <row r="39" spans="1:20" s="380" customFormat="1" ht="24.75" customHeight="1">
      <c r="A39" s="425" t="s">
        <v>115</v>
      </c>
      <c r="B39" s="426" t="s">
        <v>469</v>
      </c>
      <c r="C39" s="479">
        <f t="shared" si="13"/>
        <v>2297099</v>
      </c>
      <c r="D39" s="479">
        <v>1762230</v>
      </c>
      <c r="E39" s="479">
        <v>534869</v>
      </c>
      <c r="F39" s="479">
        <v>1900</v>
      </c>
      <c r="G39" s="479"/>
      <c r="H39" s="479">
        <f t="shared" si="4"/>
        <v>2295199</v>
      </c>
      <c r="I39" s="479">
        <f t="shared" si="15"/>
        <v>836072</v>
      </c>
      <c r="J39" s="479">
        <v>58974</v>
      </c>
      <c r="K39" s="479">
        <v>10537</v>
      </c>
      <c r="L39" s="479">
        <v>0</v>
      </c>
      <c r="M39" s="479">
        <v>766561</v>
      </c>
      <c r="N39" s="479">
        <v>0</v>
      </c>
      <c r="O39" s="479"/>
      <c r="P39" s="479"/>
      <c r="Q39" s="479">
        <v>0</v>
      </c>
      <c r="R39" s="479">
        <v>1459127</v>
      </c>
      <c r="S39" s="485">
        <f t="shared" si="1"/>
        <v>2225688</v>
      </c>
      <c r="T39" s="481">
        <f t="shared" si="7"/>
        <v>0.08313996880651427</v>
      </c>
    </row>
    <row r="40" spans="1:20" s="380" customFormat="1" ht="24.75" customHeight="1">
      <c r="A40" s="425" t="s">
        <v>470</v>
      </c>
      <c r="B40" s="426" t="s">
        <v>471</v>
      </c>
      <c r="C40" s="479">
        <f t="shared" si="13"/>
        <v>7465096</v>
      </c>
      <c r="D40" s="479">
        <v>6862807</v>
      </c>
      <c r="E40" s="479">
        <v>602289</v>
      </c>
      <c r="F40" s="479">
        <v>0</v>
      </c>
      <c r="G40" s="479"/>
      <c r="H40" s="479">
        <f t="shared" si="4"/>
        <v>7465096</v>
      </c>
      <c r="I40" s="479">
        <f t="shared" si="15"/>
        <v>6109079</v>
      </c>
      <c r="J40" s="479">
        <v>4763999</v>
      </c>
      <c r="K40" s="479">
        <v>214994</v>
      </c>
      <c r="L40" s="479">
        <v>6702</v>
      </c>
      <c r="M40" s="479">
        <v>973144</v>
      </c>
      <c r="N40" s="479">
        <v>0</v>
      </c>
      <c r="O40" s="479">
        <v>0</v>
      </c>
      <c r="P40" s="479"/>
      <c r="Q40" s="479">
        <v>150240</v>
      </c>
      <c r="R40" s="479">
        <v>1356017</v>
      </c>
      <c r="S40" s="485">
        <f t="shared" si="1"/>
        <v>2479401</v>
      </c>
      <c r="T40" s="481">
        <f t="shared" si="7"/>
        <v>0.8161123796238353</v>
      </c>
    </row>
    <row r="41" spans="1:20" s="380" customFormat="1" ht="24.75" customHeight="1">
      <c r="A41" s="425" t="s">
        <v>472</v>
      </c>
      <c r="B41" s="426" t="s">
        <v>473</v>
      </c>
      <c r="C41" s="479">
        <f t="shared" si="13"/>
        <v>3684379</v>
      </c>
      <c r="D41" s="479">
        <v>1697147</v>
      </c>
      <c r="E41" s="479">
        <v>1987232</v>
      </c>
      <c r="F41" s="479">
        <v>5180</v>
      </c>
      <c r="G41" s="479"/>
      <c r="H41" s="479">
        <f t="shared" si="4"/>
        <v>3679199</v>
      </c>
      <c r="I41" s="479">
        <f t="shared" si="15"/>
        <v>2963013</v>
      </c>
      <c r="J41" s="479">
        <v>1005078</v>
      </c>
      <c r="K41" s="479">
        <v>93098</v>
      </c>
      <c r="L41" s="479">
        <v>0</v>
      </c>
      <c r="M41" s="479">
        <v>1864837</v>
      </c>
      <c r="N41" s="479">
        <v>0</v>
      </c>
      <c r="O41" s="479"/>
      <c r="P41" s="479"/>
      <c r="Q41" s="479">
        <v>0</v>
      </c>
      <c r="R41" s="479">
        <v>716186</v>
      </c>
      <c r="S41" s="485">
        <f t="shared" si="1"/>
        <v>2581023</v>
      </c>
      <c r="T41" s="481">
        <f t="shared" si="7"/>
        <v>0.3706281410172686</v>
      </c>
    </row>
    <row r="42" spans="1:20" s="380" customFormat="1" ht="24.75" customHeight="1">
      <c r="A42" s="474" t="s">
        <v>58</v>
      </c>
      <c r="B42" s="484" t="s">
        <v>474</v>
      </c>
      <c r="C42" s="476">
        <f>SUM(C43:C46)</f>
        <v>2189569</v>
      </c>
      <c r="D42" s="476">
        <f>SUM(D43:D46)</f>
        <v>1017324</v>
      </c>
      <c r="E42" s="476">
        <f aca="true" t="shared" si="16" ref="E42:S42">SUM(E43:E46)</f>
        <v>1172245</v>
      </c>
      <c r="F42" s="476">
        <f t="shared" si="16"/>
        <v>6800</v>
      </c>
      <c r="G42" s="476">
        <f t="shared" si="16"/>
        <v>0</v>
      </c>
      <c r="H42" s="476">
        <f>SUM(H43:H46)</f>
        <v>2182769</v>
      </c>
      <c r="I42" s="476">
        <f t="shared" si="16"/>
        <v>1438704</v>
      </c>
      <c r="J42" s="476">
        <f t="shared" si="16"/>
        <v>1029984</v>
      </c>
      <c r="K42" s="476">
        <f t="shared" si="16"/>
        <v>9670</v>
      </c>
      <c r="L42" s="476">
        <f t="shared" si="16"/>
        <v>0</v>
      </c>
      <c r="M42" s="476">
        <f t="shared" si="16"/>
        <v>399050</v>
      </c>
      <c r="N42" s="476">
        <f t="shared" si="16"/>
        <v>0</v>
      </c>
      <c r="O42" s="476">
        <f t="shared" si="16"/>
        <v>0</v>
      </c>
      <c r="P42" s="476">
        <f t="shared" si="16"/>
        <v>0</v>
      </c>
      <c r="Q42" s="476">
        <f t="shared" si="16"/>
        <v>0</v>
      </c>
      <c r="R42" s="476">
        <f t="shared" si="16"/>
        <v>744065</v>
      </c>
      <c r="S42" s="476">
        <f t="shared" si="16"/>
        <v>1143115</v>
      </c>
      <c r="T42" s="477">
        <f>(J42+K42+L42)/I42</f>
        <v>0.7226323135266184</v>
      </c>
    </row>
    <row r="43" spans="1:20" s="380" customFormat="1" ht="24.75" customHeight="1">
      <c r="A43" s="487" t="s">
        <v>116</v>
      </c>
      <c r="B43" s="426" t="s">
        <v>475</v>
      </c>
      <c r="C43" s="479">
        <f>D43+E43</f>
        <v>194270</v>
      </c>
      <c r="D43" s="479">
        <v>64235</v>
      </c>
      <c r="E43" s="479">
        <v>130035</v>
      </c>
      <c r="F43" s="479">
        <v>200</v>
      </c>
      <c r="G43" s="479"/>
      <c r="H43" s="479">
        <f t="shared" si="4"/>
        <v>194070</v>
      </c>
      <c r="I43" s="479">
        <f t="shared" si="15"/>
        <v>145955</v>
      </c>
      <c r="J43" s="479">
        <v>86437</v>
      </c>
      <c r="K43" s="479">
        <v>0</v>
      </c>
      <c r="L43" s="479"/>
      <c r="M43" s="479">
        <v>59518</v>
      </c>
      <c r="N43" s="479"/>
      <c r="O43" s="479"/>
      <c r="P43" s="479"/>
      <c r="Q43" s="479"/>
      <c r="R43" s="479">
        <v>48115</v>
      </c>
      <c r="S43" s="485">
        <f t="shared" si="1"/>
        <v>107633</v>
      </c>
      <c r="T43" s="481">
        <f t="shared" si="7"/>
        <v>0.5922167791442567</v>
      </c>
    </row>
    <row r="44" spans="1:20" s="380" customFormat="1" ht="24.75" customHeight="1">
      <c r="A44" s="487" t="s">
        <v>117</v>
      </c>
      <c r="B44" s="426" t="s">
        <v>476</v>
      </c>
      <c r="C44" s="479">
        <f>D44+E44</f>
        <v>929227</v>
      </c>
      <c r="D44" s="479">
        <v>195140</v>
      </c>
      <c r="E44" s="479">
        <v>734087</v>
      </c>
      <c r="F44" s="479"/>
      <c r="G44" s="479"/>
      <c r="H44" s="479">
        <f t="shared" si="4"/>
        <v>929227</v>
      </c>
      <c r="I44" s="479">
        <f t="shared" si="15"/>
        <v>749177</v>
      </c>
      <c r="J44" s="479">
        <v>694364</v>
      </c>
      <c r="K44" s="479"/>
      <c r="L44" s="479"/>
      <c r="M44" s="479">
        <v>54813</v>
      </c>
      <c r="N44" s="479"/>
      <c r="O44" s="479"/>
      <c r="P44" s="479"/>
      <c r="Q44" s="479"/>
      <c r="R44" s="479">
        <v>180050</v>
      </c>
      <c r="S44" s="485">
        <f t="shared" si="1"/>
        <v>234863</v>
      </c>
      <c r="T44" s="481">
        <f t="shared" si="7"/>
        <v>0.9268357143905913</v>
      </c>
    </row>
    <row r="45" spans="1:20" s="380" customFormat="1" ht="24.75" customHeight="1">
      <c r="A45" s="487" t="s">
        <v>118</v>
      </c>
      <c r="B45" s="426" t="s">
        <v>477</v>
      </c>
      <c r="C45" s="479">
        <f>D45+E45</f>
        <v>830455</v>
      </c>
      <c r="D45" s="479">
        <v>619516</v>
      </c>
      <c r="E45" s="479">
        <v>210939</v>
      </c>
      <c r="F45" s="479">
        <v>6600</v>
      </c>
      <c r="G45" s="479"/>
      <c r="H45" s="479">
        <f>I45+R45</f>
        <v>823855</v>
      </c>
      <c r="I45" s="479">
        <f t="shared" si="15"/>
        <v>367361</v>
      </c>
      <c r="J45" s="479">
        <v>140719</v>
      </c>
      <c r="K45" s="479">
        <v>9670</v>
      </c>
      <c r="L45" s="479"/>
      <c r="M45" s="479">
        <f>216972</f>
        <v>216972</v>
      </c>
      <c r="N45" s="479">
        <v>0</v>
      </c>
      <c r="O45" s="479"/>
      <c r="P45" s="479"/>
      <c r="Q45" s="479"/>
      <c r="R45" s="479">
        <v>456494</v>
      </c>
      <c r="S45" s="485">
        <f t="shared" si="1"/>
        <v>673466</v>
      </c>
      <c r="T45" s="481">
        <f>(J45+K45+L45)/I45</f>
        <v>0.40937660775095885</v>
      </c>
    </row>
    <row r="46" spans="1:20" s="380" customFormat="1" ht="24.75" customHeight="1">
      <c r="A46" s="487" t="s">
        <v>119</v>
      </c>
      <c r="B46" s="426" t="s">
        <v>509</v>
      </c>
      <c r="C46" s="479">
        <f>D46+E46</f>
        <v>235617</v>
      </c>
      <c r="D46" s="479">
        <v>138433</v>
      </c>
      <c r="E46" s="479">
        <v>97184</v>
      </c>
      <c r="F46" s="479"/>
      <c r="G46" s="479"/>
      <c r="H46" s="479">
        <f>I46+R46</f>
        <v>235617</v>
      </c>
      <c r="I46" s="479">
        <f t="shared" si="15"/>
        <v>176211</v>
      </c>
      <c r="J46" s="479">
        <v>108464</v>
      </c>
      <c r="K46" s="479"/>
      <c r="L46" s="479">
        <v>0</v>
      </c>
      <c r="M46" s="479">
        <v>67747</v>
      </c>
      <c r="N46" s="479"/>
      <c r="O46" s="479"/>
      <c r="P46" s="479"/>
      <c r="Q46" s="479"/>
      <c r="R46" s="479">
        <v>59406</v>
      </c>
      <c r="S46" s="485">
        <f t="shared" si="1"/>
        <v>127153</v>
      </c>
      <c r="T46" s="481">
        <f>(J46+K46+L46)/I46</f>
        <v>0.6155347850020714</v>
      </c>
    </row>
    <row r="47" spans="1:20" s="380" customFormat="1" ht="24.75" customHeight="1">
      <c r="A47" s="474" t="s">
        <v>59</v>
      </c>
      <c r="B47" s="484" t="s">
        <v>478</v>
      </c>
      <c r="C47" s="476">
        <f>SUM(C48:C50)</f>
        <v>2002298</v>
      </c>
      <c r="D47" s="476">
        <f aca="true" t="shared" si="17" ref="D47:Q47">SUM(D48:D50)</f>
        <v>1298416</v>
      </c>
      <c r="E47" s="476">
        <f t="shared" si="17"/>
        <v>703882</v>
      </c>
      <c r="F47" s="476">
        <f t="shared" si="17"/>
        <v>54550</v>
      </c>
      <c r="G47" s="476"/>
      <c r="H47" s="476">
        <f t="shared" si="17"/>
        <v>1947748</v>
      </c>
      <c r="I47" s="476">
        <f t="shared" si="17"/>
        <v>717712</v>
      </c>
      <c r="J47" s="476">
        <f t="shared" si="17"/>
        <v>236515</v>
      </c>
      <c r="K47" s="476">
        <f t="shared" si="17"/>
        <v>229468</v>
      </c>
      <c r="L47" s="476">
        <f t="shared" si="17"/>
        <v>0</v>
      </c>
      <c r="M47" s="476">
        <f>SUM(M48:M50)</f>
        <v>251729</v>
      </c>
      <c r="N47" s="476">
        <f t="shared" si="17"/>
        <v>0</v>
      </c>
      <c r="O47" s="476">
        <f t="shared" si="17"/>
        <v>0</v>
      </c>
      <c r="P47" s="476">
        <f t="shared" si="17"/>
        <v>0</v>
      </c>
      <c r="Q47" s="476">
        <f t="shared" si="17"/>
        <v>0</v>
      </c>
      <c r="R47" s="476">
        <f>+R48+R49+R50</f>
        <v>1230036</v>
      </c>
      <c r="S47" s="486">
        <f t="shared" si="1"/>
        <v>1481765</v>
      </c>
      <c r="T47" s="477">
        <f t="shared" si="7"/>
        <v>0.6492618208975188</v>
      </c>
    </row>
    <row r="48" spans="1:20" s="380" customFormat="1" ht="24.75" customHeight="1">
      <c r="A48" s="425" t="s">
        <v>120</v>
      </c>
      <c r="B48" s="426" t="s">
        <v>507</v>
      </c>
      <c r="C48" s="479">
        <f t="shared" si="13"/>
        <v>593218</v>
      </c>
      <c r="D48" s="479">
        <v>536451</v>
      </c>
      <c r="E48" s="479">
        <v>56767</v>
      </c>
      <c r="F48" s="479">
        <v>0</v>
      </c>
      <c r="G48" s="479"/>
      <c r="H48" s="479">
        <f t="shared" si="4"/>
        <v>593218</v>
      </c>
      <c r="I48" s="479">
        <f>SUM(J48:Q48)</f>
        <v>87001</v>
      </c>
      <c r="J48" s="479">
        <v>54867</v>
      </c>
      <c r="K48" s="479">
        <v>0</v>
      </c>
      <c r="L48" s="479">
        <v>0</v>
      </c>
      <c r="M48" s="479">
        <v>32134</v>
      </c>
      <c r="N48" s="479">
        <v>0</v>
      </c>
      <c r="O48" s="479">
        <v>0</v>
      </c>
      <c r="P48" s="479">
        <v>0</v>
      </c>
      <c r="Q48" s="479">
        <v>0</v>
      </c>
      <c r="R48" s="479">
        <v>506217</v>
      </c>
      <c r="S48" s="485">
        <f t="shared" si="1"/>
        <v>538351</v>
      </c>
      <c r="T48" s="481">
        <f t="shared" si="7"/>
        <v>0.6306479235870852</v>
      </c>
    </row>
    <row r="49" spans="1:20" s="380" customFormat="1" ht="24.75" customHeight="1">
      <c r="A49" s="425" t="s">
        <v>121</v>
      </c>
      <c r="B49" s="426" t="s">
        <v>462</v>
      </c>
      <c r="C49" s="479">
        <f t="shared" si="13"/>
        <v>969852</v>
      </c>
      <c r="D49" s="479">
        <v>509745</v>
      </c>
      <c r="E49" s="479">
        <v>460107</v>
      </c>
      <c r="F49" s="479">
        <v>400</v>
      </c>
      <c r="G49" s="479"/>
      <c r="H49" s="479">
        <f t="shared" si="4"/>
        <v>969452</v>
      </c>
      <c r="I49" s="479">
        <f>SUM(J49:Q49)</f>
        <v>393482</v>
      </c>
      <c r="J49" s="479">
        <v>43219</v>
      </c>
      <c r="K49" s="479">
        <v>223968</v>
      </c>
      <c r="L49" s="479">
        <v>0</v>
      </c>
      <c r="M49" s="479">
        <v>126295</v>
      </c>
      <c r="N49" s="479">
        <v>0</v>
      </c>
      <c r="O49" s="479">
        <v>0</v>
      </c>
      <c r="P49" s="479">
        <v>0</v>
      </c>
      <c r="Q49" s="479">
        <v>0</v>
      </c>
      <c r="R49" s="479">
        <v>575970</v>
      </c>
      <c r="S49" s="485">
        <f t="shared" si="1"/>
        <v>702265</v>
      </c>
      <c r="T49" s="481">
        <f t="shared" si="7"/>
        <v>0.6790323318474543</v>
      </c>
    </row>
    <row r="50" spans="1:20" s="380" customFormat="1" ht="24.75" customHeight="1">
      <c r="A50" s="425" t="s">
        <v>122</v>
      </c>
      <c r="B50" s="426" t="s">
        <v>480</v>
      </c>
      <c r="C50" s="479">
        <f t="shared" si="13"/>
        <v>439228</v>
      </c>
      <c r="D50" s="479">
        <v>252220</v>
      </c>
      <c r="E50" s="479">
        <v>187008</v>
      </c>
      <c r="F50" s="479">
        <v>54150</v>
      </c>
      <c r="G50" s="479"/>
      <c r="H50" s="479">
        <f t="shared" si="4"/>
        <v>385078</v>
      </c>
      <c r="I50" s="479">
        <f>SUM(J50:Q50)</f>
        <v>237229</v>
      </c>
      <c r="J50" s="479">
        <v>138429</v>
      </c>
      <c r="K50" s="479">
        <v>5500</v>
      </c>
      <c r="L50" s="479">
        <v>0</v>
      </c>
      <c r="M50" s="479">
        <v>93300</v>
      </c>
      <c r="N50" s="479">
        <v>0</v>
      </c>
      <c r="O50" s="479">
        <v>0</v>
      </c>
      <c r="P50" s="479">
        <v>0</v>
      </c>
      <c r="Q50" s="479">
        <v>0</v>
      </c>
      <c r="R50" s="479">
        <v>147849</v>
      </c>
      <c r="S50" s="485">
        <f t="shared" si="1"/>
        <v>241149</v>
      </c>
      <c r="T50" s="481">
        <f t="shared" si="7"/>
        <v>0.6067091291536869</v>
      </c>
    </row>
    <row r="51" spans="1:20" s="380" customFormat="1" ht="24.75" customHeight="1">
      <c r="A51" s="474" t="s">
        <v>60</v>
      </c>
      <c r="B51" s="484" t="s">
        <v>481</v>
      </c>
      <c r="C51" s="476">
        <f>SUM(C52:C53)</f>
        <v>2140707</v>
      </c>
      <c r="D51" s="476">
        <f>SUM(D52:D53)</f>
        <v>1837703</v>
      </c>
      <c r="E51" s="476">
        <f>SUM(E52:E53)</f>
        <v>303004</v>
      </c>
      <c r="F51" s="476">
        <f>SUM(F52:F53)</f>
        <v>52110</v>
      </c>
      <c r="G51" s="476"/>
      <c r="H51" s="476">
        <f aca="true" t="shared" si="18" ref="H51:R51">SUM(H52:H53)</f>
        <v>2088597</v>
      </c>
      <c r="I51" s="476">
        <f t="shared" si="18"/>
        <v>442328</v>
      </c>
      <c r="J51" s="476">
        <f t="shared" si="18"/>
        <v>190993</v>
      </c>
      <c r="K51" s="476">
        <f t="shared" si="18"/>
        <v>39128</v>
      </c>
      <c r="L51" s="476">
        <f t="shared" si="18"/>
        <v>11215</v>
      </c>
      <c r="M51" s="476">
        <f t="shared" si="18"/>
        <v>200992</v>
      </c>
      <c r="N51" s="476">
        <f t="shared" si="18"/>
        <v>0</v>
      </c>
      <c r="O51" s="476">
        <f t="shared" si="18"/>
        <v>0</v>
      </c>
      <c r="P51" s="476">
        <f t="shared" si="18"/>
        <v>0</v>
      </c>
      <c r="Q51" s="476">
        <f t="shared" si="18"/>
        <v>0</v>
      </c>
      <c r="R51" s="476">
        <f t="shared" si="18"/>
        <v>1646269</v>
      </c>
      <c r="S51" s="476">
        <f t="shared" si="1"/>
        <v>1847261</v>
      </c>
      <c r="T51" s="477">
        <f t="shared" si="7"/>
        <v>0.5456041670434609</v>
      </c>
    </row>
    <row r="52" spans="1:20" s="380" customFormat="1" ht="24.75" customHeight="1">
      <c r="A52" s="425" t="s">
        <v>482</v>
      </c>
      <c r="B52" s="426" t="s">
        <v>483</v>
      </c>
      <c r="C52" s="479">
        <f t="shared" si="13"/>
        <v>505480</v>
      </c>
      <c r="D52" s="479">
        <v>419818</v>
      </c>
      <c r="E52" s="479">
        <v>85662</v>
      </c>
      <c r="F52" s="479">
        <v>1560</v>
      </c>
      <c r="G52" s="479"/>
      <c r="H52" s="479">
        <f t="shared" si="4"/>
        <v>503920</v>
      </c>
      <c r="I52" s="479">
        <f>SUM(J52:Q52)</f>
        <v>125178</v>
      </c>
      <c r="J52" s="479">
        <v>57911</v>
      </c>
      <c r="K52" s="479">
        <v>10295</v>
      </c>
      <c r="L52" s="479">
        <v>11215</v>
      </c>
      <c r="M52" s="479">
        <v>45757</v>
      </c>
      <c r="N52" s="479"/>
      <c r="O52" s="479"/>
      <c r="P52" s="479"/>
      <c r="Q52" s="479"/>
      <c r="R52" s="479">
        <v>378742</v>
      </c>
      <c r="S52" s="485">
        <f t="shared" si="1"/>
        <v>424499</v>
      </c>
      <c r="T52" s="481">
        <f t="shared" si="7"/>
        <v>0.6344645225199316</v>
      </c>
    </row>
    <row r="53" spans="1:20" s="380" customFormat="1" ht="24.75" customHeight="1">
      <c r="A53" s="425" t="s">
        <v>508</v>
      </c>
      <c r="B53" s="426" t="s">
        <v>485</v>
      </c>
      <c r="C53" s="479">
        <f t="shared" si="13"/>
        <v>1635227</v>
      </c>
      <c r="D53" s="479">
        <v>1417885</v>
      </c>
      <c r="E53" s="479">
        <v>217342</v>
      </c>
      <c r="F53" s="479">
        <v>50550</v>
      </c>
      <c r="G53" s="479"/>
      <c r="H53" s="479">
        <f t="shared" si="4"/>
        <v>1584677</v>
      </c>
      <c r="I53" s="479">
        <f>SUM(J53:Q53)</f>
        <v>317150</v>
      </c>
      <c r="J53" s="479">
        <v>133082</v>
      </c>
      <c r="K53" s="479">
        <v>28833</v>
      </c>
      <c r="L53" s="479"/>
      <c r="M53" s="479">
        <v>155235</v>
      </c>
      <c r="N53" s="479"/>
      <c r="O53" s="479"/>
      <c r="P53" s="479"/>
      <c r="Q53" s="479"/>
      <c r="R53" s="479">
        <v>1267527</v>
      </c>
      <c r="S53" s="485">
        <f t="shared" si="1"/>
        <v>1422762</v>
      </c>
      <c r="T53" s="481">
        <f t="shared" si="7"/>
        <v>0.5105312943402176</v>
      </c>
    </row>
    <row r="54" spans="1:20" s="380" customFormat="1" ht="24.75" customHeight="1">
      <c r="A54" s="474" t="s">
        <v>61</v>
      </c>
      <c r="B54" s="475" t="s">
        <v>486</v>
      </c>
      <c r="C54" s="476">
        <f aca="true" t="shared" si="19" ref="C54:H54">SUM(C55:C57)</f>
        <v>27543349</v>
      </c>
      <c r="D54" s="476">
        <f t="shared" si="19"/>
        <v>6961380</v>
      </c>
      <c r="E54" s="476">
        <f t="shared" si="19"/>
        <v>20581969</v>
      </c>
      <c r="F54" s="476">
        <f t="shared" si="19"/>
        <v>59711</v>
      </c>
      <c r="G54" s="476">
        <f t="shared" si="19"/>
        <v>0</v>
      </c>
      <c r="H54" s="476">
        <f t="shared" si="19"/>
        <v>27483638</v>
      </c>
      <c r="I54" s="476">
        <f>SUM(I55:I57)</f>
        <v>21726385</v>
      </c>
      <c r="J54" s="476">
        <f aca="true" t="shared" si="20" ref="J54:S54">SUM(J55:J57)</f>
        <v>1355214</v>
      </c>
      <c r="K54" s="476">
        <f t="shared" si="20"/>
        <v>297971</v>
      </c>
      <c r="L54" s="476">
        <f t="shared" si="20"/>
        <v>0</v>
      </c>
      <c r="M54" s="476">
        <f t="shared" si="20"/>
        <v>20073200</v>
      </c>
      <c r="N54" s="476">
        <f t="shared" si="20"/>
        <v>0</v>
      </c>
      <c r="O54" s="476">
        <f t="shared" si="20"/>
        <v>0</v>
      </c>
      <c r="P54" s="476">
        <f t="shared" si="20"/>
        <v>0</v>
      </c>
      <c r="Q54" s="476">
        <f t="shared" si="20"/>
        <v>0</v>
      </c>
      <c r="R54" s="476">
        <f t="shared" si="20"/>
        <v>5757253</v>
      </c>
      <c r="S54" s="476">
        <f t="shared" si="20"/>
        <v>25830453</v>
      </c>
      <c r="T54" s="477">
        <f t="shared" si="7"/>
        <v>0.07609112146360289</v>
      </c>
    </row>
    <row r="55" spans="1:20" s="380" customFormat="1" ht="24.75" customHeight="1">
      <c r="A55" s="425" t="s">
        <v>487</v>
      </c>
      <c r="B55" s="426" t="s">
        <v>488</v>
      </c>
      <c r="C55" s="479">
        <f t="shared" si="13"/>
        <v>1214164</v>
      </c>
      <c r="D55" s="479">
        <v>38775</v>
      </c>
      <c r="E55" s="479">
        <v>1175389</v>
      </c>
      <c r="F55" s="479"/>
      <c r="G55" s="488"/>
      <c r="H55" s="479">
        <f t="shared" si="4"/>
        <v>1214164</v>
      </c>
      <c r="I55" s="479">
        <f>SUM(J55:Q55)</f>
        <v>1183989</v>
      </c>
      <c r="J55" s="479">
        <v>135789</v>
      </c>
      <c r="K55" s="479"/>
      <c r="L55" s="479"/>
      <c r="M55" s="479">
        <v>1048200</v>
      </c>
      <c r="N55" s="479"/>
      <c r="O55" s="479"/>
      <c r="P55" s="479"/>
      <c r="Q55" s="479"/>
      <c r="R55" s="479">
        <v>30175</v>
      </c>
      <c r="S55" s="485">
        <f t="shared" si="1"/>
        <v>1078375</v>
      </c>
      <c r="T55" s="481">
        <f>(J55+K55+L55)/I55</f>
        <v>0.11468772091632608</v>
      </c>
    </row>
    <row r="56" spans="1:20" s="380" customFormat="1" ht="24.75" customHeight="1">
      <c r="A56" s="425" t="s">
        <v>489</v>
      </c>
      <c r="B56" s="426" t="s">
        <v>490</v>
      </c>
      <c r="C56" s="479">
        <f t="shared" si="13"/>
        <v>5598694</v>
      </c>
      <c r="D56" s="479">
        <v>5368769</v>
      </c>
      <c r="E56" s="479">
        <v>229925</v>
      </c>
      <c r="F56" s="479">
        <v>56750</v>
      </c>
      <c r="G56" s="488"/>
      <c r="H56" s="479">
        <f t="shared" si="4"/>
        <v>5541944</v>
      </c>
      <c r="I56" s="479">
        <f>SUM(J56:Q56)</f>
        <v>348227</v>
      </c>
      <c r="J56" s="479">
        <v>135900</v>
      </c>
      <c r="K56" s="479">
        <v>1401</v>
      </c>
      <c r="L56" s="479"/>
      <c r="M56" s="479">
        <v>210926</v>
      </c>
      <c r="N56" s="479"/>
      <c r="O56" s="479"/>
      <c r="P56" s="479"/>
      <c r="Q56" s="479"/>
      <c r="R56" s="479">
        <v>5193717</v>
      </c>
      <c r="S56" s="485">
        <f t="shared" si="1"/>
        <v>5404643</v>
      </c>
      <c r="T56" s="481">
        <f t="shared" si="7"/>
        <v>0.3942859112016013</v>
      </c>
    </row>
    <row r="57" spans="1:20" s="380" customFormat="1" ht="24.75" customHeight="1">
      <c r="A57" s="425" t="s">
        <v>491</v>
      </c>
      <c r="B57" s="426" t="s">
        <v>492</v>
      </c>
      <c r="C57" s="479">
        <f>D57+E57</f>
        <v>20730491</v>
      </c>
      <c r="D57" s="479">
        <v>1553836</v>
      </c>
      <c r="E57" s="479">
        <v>19176655</v>
      </c>
      <c r="F57" s="479">
        <v>2961</v>
      </c>
      <c r="G57" s="488"/>
      <c r="H57" s="479">
        <f t="shared" si="4"/>
        <v>20727530</v>
      </c>
      <c r="I57" s="479">
        <f>SUM(J57:Q57)</f>
        <v>20194169</v>
      </c>
      <c r="J57" s="479">
        <v>1083525</v>
      </c>
      <c r="K57" s="479">
        <v>296570</v>
      </c>
      <c r="L57" s="479"/>
      <c r="M57" s="479">
        <v>18814074</v>
      </c>
      <c r="N57" s="479"/>
      <c r="O57" s="479"/>
      <c r="P57" s="479"/>
      <c r="Q57" s="479"/>
      <c r="R57" s="479">
        <v>533361</v>
      </c>
      <c r="S57" s="485">
        <f t="shared" si="1"/>
        <v>19347435</v>
      </c>
      <c r="T57" s="481">
        <f t="shared" si="7"/>
        <v>0.06834126227229256</v>
      </c>
    </row>
    <row r="58" spans="1:20" s="380" customFormat="1" ht="24.75" customHeight="1">
      <c r="A58" s="474" t="s">
        <v>62</v>
      </c>
      <c r="B58" s="484" t="s">
        <v>493</v>
      </c>
      <c r="C58" s="476">
        <f>SUM(C59:C60)</f>
        <v>4405268</v>
      </c>
      <c r="D58" s="476">
        <f>SUM(D59:D60)</f>
        <v>3119382</v>
      </c>
      <c r="E58" s="476">
        <f aca="true" t="shared" si="21" ref="E58:R58">SUM(E59:E60)</f>
        <v>1285886</v>
      </c>
      <c r="F58" s="476">
        <f t="shared" si="21"/>
        <v>0</v>
      </c>
      <c r="G58" s="476">
        <f t="shared" si="21"/>
        <v>0</v>
      </c>
      <c r="H58" s="476">
        <f t="shared" si="21"/>
        <v>4405268</v>
      </c>
      <c r="I58" s="476">
        <f t="shared" si="21"/>
        <v>2280562</v>
      </c>
      <c r="J58" s="476">
        <f t="shared" si="21"/>
        <v>1034045</v>
      </c>
      <c r="K58" s="476">
        <f t="shared" si="21"/>
        <v>57600</v>
      </c>
      <c r="L58" s="476">
        <f t="shared" si="21"/>
        <v>0</v>
      </c>
      <c r="M58" s="476">
        <f t="shared" si="21"/>
        <v>1180967</v>
      </c>
      <c r="N58" s="476">
        <f t="shared" si="21"/>
        <v>7950</v>
      </c>
      <c r="O58" s="476">
        <f t="shared" si="21"/>
        <v>0</v>
      </c>
      <c r="P58" s="476">
        <f t="shared" si="21"/>
        <v>0</v>
      </c>
      <c r="Q58" s="476">
        <f t="shared" si="21"/>
        <v>0</v>
      </c>
      <c r="R58" s="476">
        <f t="shared" si="21"/>
        <v>2124706</v>
      </c>
      <c r="S58" s="486">
        <f t="shared" si="1"/>
        <v>3313623</v>
      </c>
      <c r="T58" s="477">
        <f t="shared" si="7"/>
        <v>0.4786736778039799</v>
      </c>
    </row>
    <row r="59" spans="1:20" s="380" customFormat="1" ht="24.75" customHeight="1">
      <c r="A59" s="425" t="s">
        <v>494</v>
      </c>
      <c r="B59" s="426" t="s">
        <v>495</v>
      </c>
      <c r="C59" s="479">
        <f t="shared" si="13"/>
        <v>1790990</v>
      </c>
      <c r="D59" s="479">
        <v>1058281</v>
      </c>
      <c r="E59" s="479">
        <v>732709</v>
      </c>
      <c r="F59" s="479"/>
      <c r="G59" s="479"/>
      <c r="H59" s="479">
        <f t="shared" si="4"/>
        <v>1790990</v>
      </c>
      <c r="I59" s="479">
        <f>SUM(J59:Q59)</f>
        <v>1088109</v>
      </c>
      <c r="J59" s="479">
        <v>706709</v>
      </c>
      <c r="K59" s="479">
        <v>0</v>
      </c>
      <c r="L59" s="479">
        <v>0</v>
      </c>
      <c r="M59" s="479">
        <v>381400</v>
      </c>
      <c r="N59" s="479">
        <v>0</v>
      </c>
      <c r="O59" s="479">
        <v>0</v>
      </c>
      <c r="P59" s="479">
        <v>0</v>
      </c>
      <c r="Q59" s="479">
        <v>0</v>
      </c>
      <c r="R59" s="479">
        <v>702881</v>
      </c>
      <c r="S59" s="479">
        <f t="shared" si="1"/>
        <v>1084281</v>
      </c>
      <c r="T59" s="481">
        <f t="shared" si="7"/>
        <v>0.6494836454803701</v>
      </c>
    </row>
    <row r="60" spans="1:20" s="380" customFormat="1" ht="24.75" customHeight="1">
      <c r="A60" s="425" t="s">
        <v>496</v>
      </c>
      <c r="B60" s="426" t="s">
        <v>499</v>
      </c>
      <c r="C60" s="479">
        <f>D60+E60</f>
        <v>2614278</v>
      </c>
      <c r="D60" s="479">
        <v>2061101</v>
      </c>
      <c r="E60" s="479">
        <v>553177</v>
      </c>
      <c r="F60" s="479"/>
      <c r="G60" s="479"/>
      <c r="H60" s="479">
        <f>I60+R60</f>
        <v>2614278</v>
      </c>
      <c r="I60" s="479">
        <f>SUM(J60:Q60)</f>
        <v>1192453</v>
      </c>
      <c r="J60" s="479">
        <v>327336</v>
      </c>
      <c r="K60" s="479">
        <v>57600</v>
      </c>
      <c r="L60" s="479">
        <v>0</v>
      </c>
      <c r="M60" s="479">
        <v>799567</v>
      </c>
      <c r="N60" s="479">
        <v>7950</v>
      </c>
      <c r="O60" s="479">
        <v>0</v>
      </c>
      <c r="P60" s="479">
        <v>0</v>
      </c>
      <c r="Q60" s="479">
        <v>0</v>
      </c>
      <c r="R60" s="479">
        <v>1421825</v>
      </c>
      <c r="S60" s="479">
        <f t="shared" si="1"/>
        <v>2229342</v>
      </c>
      <c r="T60" s="481">
        <f t="shared" si="7"/>
        <v>0.32281020719474895</v>
      </c>
    </row>
    <row r="61" spans="1:20" s="380" customFormat="1" ht="24.75" customHeight="1">
      <c r="A61" s="474" t="s">
        <v>63</v>
      </c>
      <c r="B61" s="484" t="s">
        <v>500</v>
      </c>
      <c r="C61" s="476">
        <f>SUM(C62:C63)</f>
        <v>484299</v>
      </c>
      <c r="D61" s="476">
        <f aca="true" t="shared" si="22" ref="D61:R61">SUM(D62:D63)</f>
        <v>412468</v>
      </c>
      <c r="E61" s="476">
        <f t="shared" si="22"/>
        <v>71831</v>
      </c>
      <c r="F61" s="476">
        <f t="shared" si="22"/>
        <v>5000</v>
      </c>
      <c r="G61" s="476"/>
      <c r="H61" s="476">
        <f t="shared" si="22"/>
        <v>479299</v>
      </c>
      <c r="I61" s="476">
        <f t="shared" si="22"/>
        <v>71831</v>
      </c>
      <c r="J61" s="476">
        <f t="shared" si="22"/>
        <v>18730</v>
      </c>
      <c r="K61" s="476">
        <f t="shared" si="22"/>
        <v>0</v>
      </c>
      <c r="L61" s="476">
        <f t="shared" si="22"/>
        <v>0</v>
      </c>
      <c r="M61" s="476">
        <f t="shared" si="22"/>
        <v>53101</v>
      </c>
      <c r="N61" s="476">
        <f t="shared" si="22"/>
        <v>0</v>
      </c>
      <c r="O61" s="476">
        <f t="shared" si="22"/>
        <v>0</v>
      </c>
      <c r="P61" s="476">
        <f t="shared" si="22"/>
        <v>0</v>
      </c>
      <c r="Q61" s="476">
        <f t="shared" si="22"/>
        <v>0</v>
      </c>
      <c r="R61" s="476">
        <f t="shared" si="22"/>
        <v>407468</v>
      </c>
      <c r="S61" s="486">
        <f t="shared" si="1"/>
        <v>460569</v>
      </c>
      <c r="T61" s="477">
        <f t="shared" si="7"/>
        <v>0.2607509292645237</v>
      </c>
    </row>
    <row r="62" spans="1:20" s="380" customFormat="1" ht="24.75" customHeight="1">
      <c r="A62" s="425" t="s">
        <v>501</v>
      </c>
      <c r="B62" s="426" t="s">
        <v>479</v>
      </c>
      <c r="C62" s="479">
        <f t="shared" si="13"/>
        <v>120921</v>
      </c>
      <c r="D62" s="479">
        <v>55121</v>
      </c>
      <c r="E62" s="479">
        <v>65800</v>
      </c>
      <c r="F62" s="479">
        <v>5000</v>
      </c>
      <c r="G62" s="479"/>
      <c r="H62" s="479">
        <f t="shared" si="4"/>
        <v>115921</v>
      </c>
      <c r="I62" s="479">
        <f>SUM(J62:Q62)</f>
        <v>65800</v>
      </c>
      <c r="J62" s="479">
        <v>12700</v>
      </c>
      <c r="K62" s="479"/>
      <c r="L62" s="479"/>
      <c r="M62" s="479">
        <v>53100</v>
      </c>
      <c r="N62" s="479"/>
      <c r="O62" s="479"/>
      <c r="P62" s="479"/>
      <c r="Q62" s="479"/>
      <c r="R62" s="479">
        <f>55121-5000</f>
        <v>50121</v>
      </c>
      <c r="S62" s="485">
        <f t="shared" si="1"/>
        <v>103221</v>
      </c>
      <c r="T62" s="481">
        <f t="shared" si="7"/>
        <v>0.19300911854103345</v>
      </c>
    </row>
    <row r="63" spans="1:20" s="406" customFormat="1" ht="24" customHeight="1">
      <c r="A63" s="489" t="s">
        <v>503</v>
      </c>
      <c r="B63" s="490" t="s">
        <v>504</v>
      </c>
      <c r="C63" s="491">
        <f t="shared" si="13"/>
        <v>363378</v>
      </c>
      <c r="D63" s="491">
        <v>357347</v>
      </c>
      <c r="E63" s="491">
        <v>6031</v>
      </c>
      <c r="F63" s="491"/>
      <c r="G63" s="491"/>
      <c r="H63" s="491">
        <f t="shared" si="4"/>
        <v>363378</v>
      </c>
      <c r="I63" s="491">
        <f>SUM(J63:Q63)</f>
        <v>6031</v>
      </c>
      <c r="J63" s="491">
        <v>6030</v>
      </c>
      <c r="K63" s="491"/>
      <c r="L63" s="491"/>
      <c r="M63" s="491">
        <v>1</v>
      </c>
      <c r="N63" s="491"/>
      <c r="O63" s="491"/>
      <c r="P63" s="491"/>
      <c r="Q63" s="491"/>
      <c r="R63" s="491">
        <v>357347</v>
      </c>
      <c r="S63" s="491">
        <f t="shared" si="1"/>
        <v>357348</v>
      </c>
      <c r="T63" s="492">
        <f t="shared" si="7"/>
        <v>0.9998341900182391</v>
      </c>
    </row>
    <row r="64" spans="1:20" s="407" customFormat="1" ht="17.25" customHeight="1">
      <c r="A64" s="383"/>
      <c r="B64" s="384"/>
      <c r="C64" s="385"/>
      <c r="D64" s="385"/>
      <c r="E64" s="385"/>
      <c r="F64" s="385"/>
      <c r="G64" s="385"/>
      <c r="H64" s="385"/>
      <c r="I64" s="385"/>
      <c r="J64" s="385"/>
      <c r="K64" s="385"/>
      <c r="L64" s="385"/>
      <c r="M64" s="385"/>
      <c r="N64" s="385"/>
      <c r="O64" s="385"/>
      <c r="P64" s="385"/>
      <c r="Q64" s="385"/>
      <c r="R64" s="385"/>
      <c r="S64" s="386"/>
      <c r="T64" s="387"/>
    </row>
    <row r="65" spans="1:20" s="410" customFormat="1" ht="19.5" customHeight="1">
      <c r="A65" s="408"/>
      <c r="B65" s="820"/>
      <c r="C65" s="820"/>
      <c r="D65" s="820"/>
      <c r="E65" s="820"/>
      <c r="F65" s="409"/>
      <c r="G65" s="409"/>
      <c r="H65" s="409"/>
      <c r="I65" s="409"/>
      <c r="J65" s="409"/>
      <c r="K65" s="409"/>
      <c r="L65" s="409"/>
      <c r="M65" s="409"/>
      <c r="N65" s="409"/>
      <c r="O65" s="824" t="str">
        <f>'Thong tin'!B8</f>
        <v>Lào Cai, ngày 05 tháng 6 năm 2018</v>
      </c>
      <c r="P65" s="824"/>
      <c r="Q65" s="824"/>
      <c r="R65" s="824"/>
      <c r="S65" s="824"/>
      <c r="T65" s="824"/>
    </row>
    <row r="66" spans="1:20" s="413" customFormat="1" ht="18.75">
      <c r="A66" s="411"/>
      <c r="B66" s="820" t="str">
        <f>'Thong tin'!A5</f>
        <v>Người lập biểu</v>
      </c>
      <c r="C66" s="820"/>
      <c r="D66" s="820"/>
      <c r="E66" s="820"/>
      <c r="F66" s="412"/>
      <c r="G66" s="412"/>
      <c r="H66" s="412"/>
      <c r="I66" s="412"/>
      <c r="J66" s="412"/>
      <c r="K66" s="412"/>
      <c r="L66" s="412"/>
      <c r="M66" s="412"/>
      <c r="N66" s="412"/>
      <c r="O66" s="817" t="str">
        <f>'Thong tin'!B7</f>
        <v>KT.CỤC TRƯỞNG</v>
      </c>
      <c r="P66" s="817"/>
      <c r="Q66" s="817"/>
      <c r="R66" s="817"/>
      <c r="S66" s="817"/>
      <c r="T66" s="817"/>
    </row>
    <row r="67" spans="1:20" s="413" customFormat="1" ht="18.75">
      <c r="A67" s="411"/>
      <c r="B67" s="820"/>
      <c r="C67" s="820"/>
      <c r="D67" s="820"/>
      <c r="E67" s="820"/>
      <c r="F67" s="412"/>
      <c r="G67" s="412"/>
      <c r="H67" s="412"/>
      <c r="I67" s="412"/>
      <c r="J67" s="412"/>
      <c r="K67" s="412"/>
      <c r="L67" s="412"/>
      <c r="M67" s="412"/>
      <c r="N67" s="412"/>
      <c r="O67" s="412"/>
      <c r="P67" s="817" t="s">
        <v>515</v>
      </c>
      <c r="Q67" s="817"/>
      <c r="R67" s="817"/>
      <c r="S67" s="817"/>
      <c r="T67" s="411"/>
    </row>
    <row r="68" spans="1:20" s="413" customFormat="1" ht="18.75">
      <c r="A68" s="411"/>
      <c r="B68" s="839"/>
      <c r="C68" s="839"/>
      <c r="D68" s="839"/>
      <c r="E68" s="412"/>
      <c r="F68" s="412"/>
      <c r="G68" s="412"/>
      <c r="H68" s="412"/>
      <c r="I68" s="412"/>
      <c r="J68" s="412"/>
      <c r="K68" s="412"/>
      <c r="L68" s="412"/>
      <c r="M68" s="412"/>
      <c r="N68" s="412"/>
      <c r="O68" s="412"/>
      <c r="P68" s="412"/>
      <c r="Q68" s="839"/>
      <c r="R68" s="839"/>
      <c r="S68" s="839"/>
      <c r="T68" s="411"/>
    </row>
    <row r="69" spans="1:20" s="413" customFormat="1" ht="15.75" customHeight="1">
      <c r="A69" s="414"/>
      <c r="B69" s="411"/>
      <c r="C69" s="411"/>
      <c r="D69" s="412"/>
      <c r="E69" s="412"/>
      <c r="F69" s="412"/>
      <c r="G69" s="412"/>
      <c r="H69" s="412"/>
      <c r="I69" s="412"/>
      <c r="J69" s="412"/>
      <c r="K69" s="412"/>
      <c r="L69" s="412"/>
      <c r="M69" s="412"/>
      <c r="N69" s="412"/>
      <c r="O69" s="412"/>
      <c r="P69" s="412"/>
      <c r="Q69" s="412"/>
      <c r="R69" s="412"/>
      <c r="S69" s="411"/>
      <c r="T69" s="411"/>
    </row>
    <row r="70" spans="1:20" s="413" customFormat="1" ht="51" customHeight="1">
      <c r="A70" s="411"/>
      <c r="B70" s="838"/>
      <c r="C70" s="838"/>
      <c r="D70" s="838"/>
      <c r="E70" s="838"/>
      <c r="F70" s="412"/>
      <c r="G70" s="412"/>
      <c r="H70" s="412"/>
      <c r="I70" s="412"/>
      <c r="J70" s="412"/>
      <c r="K70" s="412"/>
      <c r="L70" s="412"/>
      <c r="M70" s="412"/>
      <c r="N70" s="412"/>
      <c r="O70" s="412"/>
      <c r="P70" s="412"/>
      <c r="Q70" s="412"/>
      <c r="R70" s="412"/>
      <c r="S70" s="411"/>
      <c r="T70" s="411"/>
    </row>
    <row r="71" spans="1:20" s="413" customFormat="1" ht="15.75" customHeight="1">
      <c r="A71" s="415"/>
      <c r="B71" s="838">
        <f>'Thong tin'!B5</f>
        <v>0</v>
      </c>
      <c r="C71" s="838"/>
      <c r="D71" s="838"/>
      <c r="E71" s="838"/>
      <c r="F71" s="415"/>
      <c r="G71" s="415"/>
      <c r="H71" s="415"/>
      <c r="I71" s="415"/>
      <c r="J71" s="415"/>
      <c r="K71" s="415"/>
      <c r="L71" s="415"/>
      <c r="M71" s="415"/>
      <c r="N71" s="415"/>
      <c r="O71" s="415"/>
      <c r="P71" s="415"/>
      <c r="Q71" s="415"/>
      <c r="R71" s="411"/>
      <c r="S71" s="411"/>
      <c r="T71" s="411"/>
    </row>
    <row r="72" spans="1:20" s="413" customFormat="1" ht="18.75">
      <c r="A72" s="411"/>
      <c r="B72" s="838"/>
      <c r="C72" s="838"/>
      <c r="D72" s="838"/>
      <c r="E72" s="838"/>
      <c r="F72" s="411"/>
      <c r="G72" s="411"/>
      <c r="H72" s="411"/>
      <c r="I72" s="411"/>
      <c r="J72" s="411"/>
      <c r="K72" s="411"/>
      <c r="L72" s="411"/>
      <c r="M72" s="411"/>
      <c r="N72" s="411"/>
      <c r="O72" s="838">
        <f>'Thong tin'!B6</f>
        <v>0</v>
      </c>
      <c r="P72" s="838"/>
      <c r="Q72" s="838"/>
      <c r="R72" s="838"/>
      <c r="S72" s="838"/>
      <c r="T72" s="838"/>
    </row>
    <row r="73" spans="2:20" ht="18.75">
      <c r="B73" s="836"/>
      <c r="C73" s="836"/>
      <c r="D73" s="836"/>
      <c r="E73" s="836"/>
      <c r="F73" s="380"/>
      <c r="G73" s="380"/>
      <c r="H73" s="380"/>
      <c r="I73" s="380"/>
      <c r="J73" s="380"/>
      <c r="K73" s="380"/>
      <c r="L73" s="380"/>
      <c r="M73" s="380"/>
      <c r="N73" s="380"/>
      <c r="O73" s="380"/>
      <c r="P73" s="836"/>
      <c r="Q73" s="836"/>
      <c r="R73" s="836"/>
      <c r="S73" s="836"/>
      <c r="T73" s="837"/>
    </row>
  </sheetData>
  <sheetProtection/>
  <mergeCells count="40">
    <mergeCell ref="B66:E66"/>
    <mergeCell ref="B67:E67"/>
    <mergeCell ref="B73:E73"/>
    <mergeCell ref="P73:T73"/>
    <mergeCell ref="B72:E72"/>
    <mergeCell ref="O72:T72"/>
    <mergeCell ref="Q68:S68"/>
    <mergeCell ref="B68:D68"/>
    <mergeCell ref="B70:E70"/>
    <mergeCell ref="B71:E71"/>
    <mergeCell ref="E1:P1"/>
    <mergeCell ref="E2:P2"/>
    <mergeCell ref="E3:P3"/>
    <mergeCell ref="R7:R9"/>
    <mergeCell ref="I8:I9"/>
    <mergeCell ref="O66:T66"/>
    <mergeCell ref="C6:E6"/>
    <mergeCell ref="C7:C9"/>
    <mergeCell ref="F6:F9"/>
    <mergeCell ref="G6:G9"/>
    <mergeCell ref="A2:D2"/>
    <mergeCell ref="Q2:T2"/>
    <mergeCell ref="Q4:T4"/>
    <mergeCell ref="A3:D3"/>
    <mergeCell ref="A6:B9"/>
    <mergeCell ref="H6:R6"/>
    <mergeCell ref="T6:T9"/>
    <mergeCell ref="I7:Q7"/>
    <mergeCell ref="S6:S9"/>
    <mergeCell ref="J8:Q8"/>
    <mergeCell ref="P67:S67"/>
    <mergeCell ref="A11:B11"/>
    <mergeCell ref="B65:E65"/>
    <mergeCell ref="A10:B10"/>
    <mergeCell ref="Q5:T5"/>
    <mergeCell ref="D7:E7"/>
    <mergeCell ref="D8:D9"/>
    <mergeCell ref="E8:E9"/>
    <mergeCell ref="O65:T65"/>
    <mergeCell ref="H7:H9"/>
  </mergeCells>
  <printOptions/>
  <pageMargins left="0.2362204724409449" right="0" top="0.3937007874015748" bottom="0.3937007874015748" header="0.5118110236220472" footer="0.2755905511811024"/>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52" t="s">
        <v>29</v>
      </c>
      <c r="B1" s="552"/>
      <c r="C1" s="552"/>
      <c r="D1" s="552"/>
      <c r="E1" s="551" t="s">
        <v>379</v>
      </c>
      <c r="F1" s="551"/>
      <c r="G1" s="551"/>
      <c r="H1" s="551"/>
      <c r="I1" s="551"/>
      <c r="J1" s="551"/>
      <c r="K1" s="551"/>
      <c r="L1" s="31" t="s">
        <v>355</v>
      </c>
      <c r="M1" s="31"/>
      <c r="N1" s="31"/>
      <c r="O1" s="32"/>
      <c r="P1" s="32"/>
    </row>
    <row r="2" spans="1:16" ht="15.75" customHeight="1">
      <c r="A2" s="538" t="s">
        <v>246</v>
      </c>
      <c r="B2" s="538"/>
      <c r="C2" s="538"/>
      <c r="D2" s="538"/>
      <c r="E2" s="551"/>
      <c r="F2" s="551"/>
      <c r="G2" s="551"/>
      <c r="H2" s="551"/>
      <c r="I2" s="551"/>
      <c r="J2" s="551"/>
      <c r="K2" s="551"/>
      <c r="L2" s="546" t="s">
        <v>258</v>
      </c>
      <c r="M2" s="546"/>
      <c r="N2" s="546"/>
      <c r="O2" s="35"/>
      <c r="P2" s="32"/>
    </row>
    <row r="3" spans="1:16" ht="18" customHeight="1">
      <c r="A3" s="538" t="s">
        <v>247</v>
      </c>
      <c r="B3" s="538"/>
      <c r="C3" s="538"/>
      <c r="D3" s="538"/>
      <c r="E3" s="539" t="s">
        <v>375</v>
      </c>
      <c r="F3" s="539"/>
      <c r="G3" s="539"/>
      <c r="H3" s="539"/>
      <c r="I3" s="539"/>
      <c r="J3" s="539"/>
      <c r="K3" s="36"/>
      <c r="L3" s="547" t="s">
        <v>374</v>
      </c>
      <c r="M3" s="547"/>
      <c r="N3" s="547"/>
      <c r="O3" s="32"/>
      <c r="P3" s="32"/>
    </row>
    <row r="4" spans="1:16" ht="21" customHeight="1">
      <c r="A4" s="550" t="s">
        <v>261</v>
      </c>
      <c r="B4" s="550"/>
      <c r="C4" s="550"/>
      <c r="D4" s="550"/>
      <c r="E4" s="39"/>
      <c r="F4" s="40"/>
      <c r="G4" s="41"/>
      <c r="H4" s="41"/>
      <c r="I4" s="41"/>
      <c r="J4" s="41"/>
      <c r="K4" s="32"/>
      <c r="L4" s="546" t="s">
        <v>253</v>
      </c>
      <c r="M4" s="546"/>
      <c r="N4" s="546"/>
      <c r="O4" s="35"/>
      <c r="P4" s="32"/>
    </row>
    <row r="5" spans="1:16" ht="18" customHeight="1">
      <c r="A5" s="41"/>
      <c r="B5" s="32"/>
      <c r="C5" s="42"/>
      <c r="D5" s="548"/>
      <c r="E5" s="548"/>
      <c r="F5" s="548"/>
      <c r="G5" s="548"/>
      <c r="H5" s="548"/>
      <c r="I5" s="548"/>
      <c r="J5" s="548"/>
      <c r="K5" s="548"/>
      <c r="L5" s="43" t="s">
        <v>262</v>
      </c>
      <c r="M5" s="43"/>
      <c r="N5" s="43"/>
      <c r="O5" s="32"/>
      <c r="P5" s="32"/>
    </row>
    <row r="6" spans="1:18" ht="33" customHeight="1">
      <c r="A6" s="556" t="s">
        <v>57</v>
      </c>
      <c r="B6" s="557"/>
      <c r="C6" s="549" t="s">
        <v>263</v>
      </c>
      <c r="D6" s="549"/>
      <c r="E6" s="549"/>
      <c r="F6" s="549"/>
      <c r="G6" s="525" t="s">
        <v>7</v>
      </c>
      <c r="H6" s="526"/>
      <c r="I6" s="526"/>
      <c r="J6" s="526"/>
      <c r="K6" s="526"/>
      <c r="L6" s="526"/>
      <c r="M6" s="526"/>
      <c r="N6" s="527"/>
      <c r="O6" s="530" t="s">
        <v>264</v>
      </c>
      <c r="P6" s="531"/>
      <c r="Q6" s="531"/>
      <c r="R6" s="532"/>
    </row>
    <row r="7" spans="1:18" ht="29.25" customHeight="1">
      <c r="A7" s="558"/>
      <c r="B7" s="559"/>
      <c r="C7" s="549"/>
      <c r="D7" s="549"/>
      <c r="E7" s="549"/>
      <c r="F7" s="549"/>
      <c r="G7" s="525" t="s">
        <v>265</v>
      </c>
      <c r="H7" s="526"/>
      <c r="I7" s="526"/>
      <c r="J7" s="527"/>
      <c r="K7" s="525" t="s">
        <v>92</v>
      </c>
      <c r="L7" s="526"/>
      <c r="M7" s="526"/>
      <c r="N7" s="527"/>
      <c r="O7" s="45" t="s">
        <v>266</v>
      </c>
      <c r="P7" s="45" t="s">
        <v>267</v>
      </c>
      <c r="Q7" s="533" t="s">
        <v>268</v>
      </c>
      <c r="R7" s="533" t="s">
        <v>269</v>
      </c>
    </row>
    <row r="8" spans="1:18" ht="26.25" customHeight="1">
      <c r="A8" s="558"/>
      <c r="B8" s="559"/>
      <c r="C8" s="528" t="s">
        <v>89</v>
      </c>
      <c r="D8" s="555"/>
      <c r="E8" s="528" t="s">
        <v>88</v>
      </c>
      <c r="F8" s="555"/>
      <c r="G8" s="528" t="s">
        <v>90</v>
      </c>
      <c r="H8" s="529"/>
      <c r="I8" s="528" t="s">
        <v>91</v>
      </c>
      <c r="J8" s="529"/>
      <c r="K8" s="528" t="s">
        <v>93</v>
      </c>
      <c r="L8" s="529"/>
      <c r="M8" s="528" t="s">
        <v>94</v>
      </c>
      <c r="N8" s="529"/>
      <c r="O8" s="535" t="s">
        <v>270</v>
      </c>
      <c r="P8" s="536" t="s">
        <v>271</v>
      </c>
      <c r="Q8" s="533"/>
      <c r="R8" s="533"/>
    </row>
    <row r="9" spans="1:18" ht="30.75" customHeight="1">
      <c r="A9" s="558"/>
      <c r="B9" s="559"/>
      <c r="C9" s="46" t="s">
        <v>3</v>
      </c>
      <c r="D9" s="44" t="s">
        <v>9</v>
      </c>
      <c r="E9" s="44" t="s">
        <v>3</v>
      </c>
      <c r="F9" s="44" t="s">
        <v>9</v>
      </c>
      <c r="G9" s="47" t="s">
        <v>3</v>
      </c>
      <c r="H9" s="47" t="s">
        <v>9</v>
      </c>
      <c r="I9" s="47" t="s">
        <v>3</v>
      </c>
      <c r="J9" s="47" t="s">
        <v>9</v>
      </c>
      <c r="K9" s="47" t="s">
        <v>3</v>
      </c>
      <c r="L9" s="47" t="s">
        <v>9</v>
      </c>
      <c r="M9" s="47" t="s">
        <v>3</v>
      </c>
      <c r="N9" s="47" t="s">
        <v>9</v>
      </c>
      <c r="O9" s="535"/>
      <c r="P9" s="537"/>
      <c r="Q9" s="534"/>
      <c r="R9" s="534"/>
    </row>
    <row r="10" spans="1:18" s="52" customFormat="1" ht="18" customHeight="1">
      <c r="A10" s="542" t="s">
        <v>6</v>
      </c>
      <c r="B10" s="542"/>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544" t="s">
        <v>272</v>
      </c>
      <c r="B11" s="545"/>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62" t="s">
        <v>376</v>
      </c>
      <c r="B12" s="563"/>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60" t="s">
        <v>31</v>
      </c>
      <c r="B13" s="561"/>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273</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276</v>
      </c>
    </row>
    <row r="18" spans="1:18" s="70" customFormat="1" ht="18" customHeight="1">
      <c r="A18" s="66" t="s">
        <v>49</v>
      </c>
      <c r="B18" s="67" t="s">
        <v>277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280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281</v>
      </c>
      <c r="AK21" s="52" t="s">
        <v>282</v>
      </c>
      <c r="AL21" s="52" t="s">
        <v>283</v>
      </c>
      <c r="AM21" s="63" t="s">
        <v>284</v>
      </c>
    </row>
    <row r="22" spans="1:39" s="52" customFormat="1" ht="18" customHeight="1">
      <c r="A22" s="66" t="s">
        <v>61</v>
      </c>
      <c r="B22" s="67" t="s">
        <v>285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286</v>
      </c>
    </row>
    <row r="23" spans="1:18" s="52" customFormat="1" ht="18" customHeight="1">
      <c r="A23" s="66" t="s">
        <v>62</v>
      </c>
      <c r="B23" s="67" t="s">
        <v>287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281</v>
      </c>
    </row>
    <row r="25" spans="1:36" s="52" customFormat="1" ht="18" customHeight="1">
      <c r="A25" s="66" t="s">
        <v>83</v>
      </c>
      <c r="B25" s="67" t="s">
        <v>289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290</v>
      </c>
    </row>
    <row r="26" spans="1:44" s="52" customFormat="1" ht="18" customHeight="1">
      <c r="A26" s="66" t="s">
        <v>84</v>
      </c>
      <c r="B26" s="67" t="s">
        <v>291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43" t="s">
        <v>377</v>
      </c>
      <c r="C28" s="543"/>
      <c r="D28" s="543"/>
      <c r="E28" s="543"/>
      <c r="F28" s="75"/>
      <c r="G28" s="76"/>
      <c r="H28" s="76"/>
      <c r="I28" s="76"/>
      <c r="J28" s="543" t="s">
        <v>378</v>
      </c>
      <c r="K28" s="543"/>
      <c r="L28" s="543"/>
      <c r="M28" s="543"/>
      <c r="N28" s="543"/>
      <c r="O28" s="77"/>
      <c r="P28" s="77"/>
      <c r="AG28" s="78" t="s">
        <v>293</v>
      </c>
      <c r="AI28" s="79">
        <f>82/88</f>
        <v>0.9318181818181818</v>
      </c>
    </row>
    <row r="29" spans="1:16" s="85" customFormat="1" ht="19.5" customHeight="1">
      <c r="A29" s="80"/>
      <c r="B29" s="522" t="s">
        <v>35</v>
      </c>
      <c r="C29" s="522"/>
      <c r="D29" s="522"/>
      <c r="E29" s="522"/>
      <c r="F29" s="82"/>
      <c r="G29" s="83"/>
      <c r="H29" s="83"/>
      <c r="I29" s="83"/>
      <c r="J29" s="522" t="s">
        <v>294</v>
      </c>
      <c r="K29" s="522"/>
      <c r="L29" s="522"/>
      <c r="M29" s="522"/>
      <c r="N29" s="522"/>
      <c r="O29" s="84"/>
      <c r="P29" s="84"/>
    </row>
    <row r="30" spans="1:16" s="85" customFormat="1" ht="19.5" customHeight="1">
      <c r="A30" s="80"/>
      <c r="B30" s="540"/>
      <c r="C30" s="540"/>
      <c r="D30" s="540"/>
      <c r="E30" s="82"/>
      <c r="F30" s="82"/>
      <c r="G30" s="83"/>
      <c r="H30" s="83"/>
      <c r="I30" s="83"/>
      <c r="J30" s="541"/>
      <c r="K30" s="541"/>
      <c r="L30" s="541"/>
      <c r="M30" s="541"/>
      <c r="N30" s="541"/>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24" t="s">
        <v>295</v>
      </c>
      <c r="C32" s="524"/>
      <c r="D32" s="524"/>
      <c r="E32" s="524"/>
      <c r="F32" s="87"/>
      <c r="G32" s="88"/>
      <c r="H32" s="88"/>
      <c r="I32" s="88"/>
      <c r="J32" s="523" t="s">
        <v>295</v>
      </c>
      <c r="K32" s="523"/>
      <c r="L32" s="523"/>
      <c r="M32" s="523"/>
      <c r="N32" s="523"/>
      <c r="O32" s="84"/>
      <c r="P32" s="84"/>
    </row>
    <row r="33" spans="1:16" s="85" customFormat="1" ht="19.5" customHeight="1">
      <c r="A33" s="80"/>
      <c r="B33" s="522" t="s">
        <v>296</v>
      </c>
      <c r="C33" s="522"/>
      <c r="D33" s="522"/>
      <c r="E33" s="522"/>
      <c r="F33" s="82"/>
      <c r="G33" s="83"/>
      <c r="H33" s="83"/>
      <c r="I33" s="83"/>
      <c r="J33" s="81"/>
      <c r="K33" s="522" t="s">
        <v>296</v>
      </c>
      <c r="L33" s="522"/>
      <c r="M33" s="522"/>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53" t="s">
        <v>249</v>
      </c>
      <c r="C36" s="553"/>
      <c r="D36" s="553"/>
      <c r="E36" s="553"/>
      <c r="F36" s="91"/>
      <c r="G36" s="91"/>
      <c r="H36" s="91"/>
      <c r="I36" s="91"/>
      <c r="J36" s="554" t="s">
        <v>250</v>
      </c>
      <c r="K36" s="554"/>
      <c r="L36" s="554"/>
      <c r="M36" s="554"/>
      <c r="N36" s="554"/>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64" t="s">
        <v>26</v>
      </c>
      <c r="B1" s="564"/>
      <c r="C1" s="98"/>
      <c r="D1" s="571" t="s">
        <v>356</v>
      </c>
      <c r="E1" s="571"/>
      <c r="F1" s="571"/>
      <c r="G1" s="571"/>
      <c r="H1" s="571"/>
      <c r="I1" s="571"/>
      <c r="J1" s="571"/>
      <c r="K1" s="571"/>
      <c r="L1" s="571"/>
      <c r="M1" s="584" t="s">
        <v>297</v>
      </c>
      <c r="N1" s="585"/>
      <c r="O1" s="585"/>
      <c r="P1" s="585"/>
    </row>
    <row r="2" spans="1:16" s="42" customFormat="1" ht="34.5" customHeight="1">
      <c r="A2" s="570" t="s">
        <v>298</v>
      </c>
      <c r="B2" s="570"/>
      <c r="C2" s="570"/>
      <c r="D2" s="571"/>
      <c r="E2" s="571"/>
      <c r="F2" s="571"/>
      <c r="G2" s="571"/>
      <c r="H2" s="571"/>
      <c r="I2" s="571"/>
      <c r="J2" s="571"/>
      <c r="K2" s="571"/>
      <c r="L2" s="571"/>
      <c r="M2" s="586" t="s">
        <v>357</v>
      </c>
      <c r="N2" s="587"/>
      <c r="O2" s="587"/>
      <c r="P2" s="587"/>
    </row>
    <row r="3" spans="1:16" s="42" customFormat="1" ht="19.5" customHeight="1">
      <c r="A3" s="569" t="s">
        <v>299</v>
      </c>
      <c r="B3" s="569"/>
      <c r="C3" s="569"/>
      <c r="D3" s="571"/>
      <c r="E3" s="571"/>
      <c r="F3" s="571"/>
      <c r="G3" s="571"/>
      <c r="H3" s="571"/>
      <c r="I3" s="571"/>
      <c r="J3" s="571"/>
      <c r="K3" s="571"/>
      <c r="L3" s="571"/>
      <c r="M3" s="586" t="s">
        <v>300</v>
      </c>
      <c r="N3" s="587"/>
      <c r="O3" s="587"/>
      <c r="P3" s="587"/>
    </row>
    <row r="4" spans="1:16" s="103" customFormat="1" ht="18.75" customHeight="1">
      <c r="A4" s="99"/>
      <c r="B4" s="99"/>
      <c r="C4" s="100"/>
      <c r="D4" s="548"/>
      <c r="E4" s="548"/>
      <c r="F4" s="548"/>
      <c r="G4" s="548"/>
      <c r="H4" s="548"/>
      <c r="I4" s="548"/>
      <c r="J4" s="548"/>
      <c r="K4" s="548"/>
      <c r="L4" s="548"/>
      <c r="M4" s="101" t="s">
        <v>301</v>
      </c>
      <c r="N4" s="102"/>
      <c r="O4" s="102"/>
      <c r="P4" s="102"/>
    </row>
    <row r="5" spans="1:16" ht="49.5" customHeight="1">
      <c r="A5" s="576" t="s">
        <v>57</v>
      </c>
      <c r="B5" s="577"/>
      <c r="C5" s="566" t="s">
        <v>82</v>
      </c>
      <c r="D5" s="567"/>
      <c r="E5" s="567"/>
      <c r="F5" s="567"/>
      <c r="G5" s="567"/>
      <c r="H5" s="567"/>
      <c r="I5" s="567"/>
      <c r="J5" s="567"/>
      <c r="K5" s="565" t="s">
        <v>81</v>
      </c>
      <c r="L5" s="565"/>
      <c r="M5" s="565"/>
      <c r="N5" s="565"/>
      <c r="O5" s="565"/>
      <c r="P5" s="565"/>
    </row>
    <row r="6" spans="1:16" ht="20.25" customHeight="1">
      <c r="A6" s="578"/>
      <c r="B6" s="579"/>
      <c r="C6" s="566" t="s">
        <v>3</v>
      </c>
      <c r="D6" s="567"/>
      <c r="E6" s="567"/>
      <c r="F6" s="568"/>
      <c r="G6" s="565" t="s">
        <v>9</v>
      </c>
      <c r="H6" s="565"/>
      <c r="I6" s="565"/>
      <c r="J6" s="565"/>
      <c r="K6" s="588" t="s">
        <v>3</v>
      </c>
      <c r="L6" s="588"/>
      <c r="M6" s="588"/>
      <c r="N6" s="589" t="s">
        <v>9</v>
      </c>
      <c r="O6" s="589"/>
      <c r="P6" s="589"/>
    </row>
    <row r="7" spans="1:16" ht="52.5" customHeight="1">
      <c r="A7" s="578"/>
      <c r="B7" s="579"/>
      <c r="C7" s="582" t="s">
        <v>302</v>
      </c>
      <c r="D7" s="567" t="s">
        <v>78</v>
      </c>
      <c r="E7" s="567"/>
      <c r="F7" s="568"/>
      <c r="G7" s="565" t="s">
        <v>303</v>
      </c>
      <c r="H7" s="565" t="s">
        <v>78</v>
      </c>
      <c r="I7" s="565"/>
      <c r="J7" s="565"/>
      <c r="K7" s="565" t="s">
        <v>32</v>
      </c>
      <c r="L7" s="565" t="s">
        <v>79</v>
      </c>
      <c r="M7" s="565"/>
      <c r="N7" s="565" t="s">
        <v>64</v>
      </c>
      <c r="O7" s="565" t="s">
        <v>79</v>
      </c>
      <c r="P7" s="565"/>
    </row>
    <row r="8" spans="1:16" ht="15.75" customHeight="1">
      <c r="A8" s="578"/>
      <c r="B8" s="579"/>
      <c r="C8" s="582"/>
      <c r="D8" s="565" t="s">
        <v>36</v>
      </c>
      <c r="E8" s="565" t="s">
        <v>37</v>
      </c>
      <c r="F8" s="565" t="s">
        <v>40</v>
      </c>
      <c r="G8" s="565"/>
      <c r="H8" s="565" t="s">
        <v>36</v>
      </c>
      <c r="I8" s="565" t="s">
        <v>37</v>
      </c>
      <c r="J8" s="565" t="s">
        <v>40</v>
      </c>
      <c r="K8" s="565"/>
      <c r="L8" s="565" t="s">
        <v>14</v>
      </c>
      <c r="M8" s="565" t="s">
        <v>13</v>
      </c>
      <c r="N8" s="565"/>
      <c r="O8" s="565" t="s">
        <v>14</v>
      </c>
      <c r="P8" s="565" t="s">
        <v>13</v>
      </c>
    </row>
    <row r="9" spans="1:16" ht="44.25" customHeight="1">
      <c r="A9" s="580"/>
      <c r="B9" s="581"/>
      <c r="C9" s="583"/>
      <c r="D9" s="565"/>
      <c r="E9" s="565"/>
      <c r="F9" s="565"/>
      <c r="G9" s="565"/>
      <c r="H9" s="565"/>
      <c r="I9" s="565"/>
      <c r="J9" s="565"/>
      <c r="K9" s="565"/>
      <c r="L9" s="565"/>
      <c r="M9" s="565"/>
      <c r="N9" s="565"/>
      <c r="O9" s="565"/>
      <c r="P9" s="565"/>
    </row>
    <row r="10" spans="1:16" ht="15" customHeight="1">
      <c r="A10" s="574" t="s">
        <v>6</v>
      </c>
      <c r="B10" s="575"/>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593" t="s">
        <v>304</v>
      </c>
      <c r="B11" s="594"/>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95" t="s">
        <v>305</v>
      </c>
      <c r="B12" s="596"/>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72" t="s">
        <v>33</v>
      </c>
      <c r="B13" s="573"/>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273</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276</v>
      </c>
    </row>
    <row r="18" spans="1:16" s="42" customFormat="1" ht="15" customHeight="1">
      <c r="A18" s="116" t="s">
        <v>49</v>
      </c>
      <c r="B18" s="117" t="s">
        <v>277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280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281</v>
      </c>
      <c r="AK21" s="42" t="s">
        <v>282</v>
      </c>
      <c r="AL21" s="42" t="s">
        <v>283</v>
      </c>
      <c r="AM21" s="113" t="s">
        <v>284</v>
      </c>
    </row>
    <row r="22" spans="1:39" s="42" customFormat="1" ht="15" customHeight="1">
      <c r="A22" s="116" t="s">
        <v>61</v>
      </c>
      <c r="B22" s="117" t="s">
        <v>285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286</v>
      </c>
    </row>
    <row r="23" spans="1:16" s="42" customFormat="1" ht="15" customHeight="1">
      <c r="A23" s="116" t="s">
        <v>62</v>
      </c>
      <c r="B23" s="117" t="s">
        <v>287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281</v>
      </c>
    </row>
    <row r="25" spans="1:36" s="42" customFormat="1" ht="15" customHeight="1">
      <c r="A25" s="116" t="s">
        <v>83</v>
      </c>
      <c r="B25" s="117" t="s">
        <v>289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290</v>
      </c>
    </row>
    <row r="26" spans="1:44" s="42" customFormat="1" ht="15" customHeight="1">
      <c r="A26" s="116" t="s">
        <v>84</v>
      </c>
      <c r="B26" s="117" t="s">
        <v>291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591" t="s">
        <v>358</v>
      </c>
      <c r="C28" s="592"/>
      <c r="D28" s="592"/>
      <c r="E28" s="592"/>
      <c r="F28" s="123"/>
      <c r="G28" s="123"/>
      <c r="H28" s="123"/>
      <c r="I28" s="123"/>
      <c r="J28" s="123"/>
      <c r="K28" s="590" t="s">
        <v>359</v>
      </c>
      <c r="L28" s="590"/>
      <c r="M28" s="590"/>
      <c r="N28" s="590"/>
      <c r="O28" s="590"/>
      <c r="P28" s="590"/>
      <c r="AG28" s="73" t="s">
        <v>293</v>
      </c>
      <c r="AI28" s="113">
        <f>82/88</f>
        <v>0.9318181818181818</v>
      </c>
    </row>
    <row r="29" spans="2:16" ht="16.5">
      <c r="B29" s="592"/>
      <c r="C29" s="592"/>
      <c r="D29" s="592"/>
      <c r="E29" s="592"/>
      <c r="F29" s="123"/>
      <c r="G29" s="123"/>
      <c r="H29" s="123"/>
      <c r="I29" s="123"/>
      <c r="J29" s="123"/>
      <c r="K29" s="590"/>
      <c r="L29" s="590"/>
      <c r="M29" s="590"/>
      <c r="N29" s="590"/>
      <c r="O29" s="590"/>
      <c r="P29" s="590"/>
    </row>
    <row r="30" spans="2:16" ht="21" customHeight="1">
      <c r="B30" s="592"/>
      <c r="C30" s="592"/>
      <c r="D30" s="592"/>
      <c r="E30" s="592"/>
      <c r="F30" s="123"/>
      <c r="G30" s="123"/>
      <c r="H30" s="123"/>
      <c r="I30" s="123"/>
      <c r="J30" s="123"/>
      <c r="K30" s="590"/>
      <c r="L30" s="590"/>
      <c r="M30" s="590"/>
      <c r="N30" s="590"/>
      <c r="O30" s="590"/>
      <c r="P30" s="590"/>
    </row>
    <row r="32" spans="2:16" ht="16.5" customHeight="1">
      <c r="B32" s="598" t="s">
        <v>296</v>
      </c>
      <c r="C32" s="598"/>
      <c r="D32" s="598"/>
      <c r="E32" s="124"/>
      <c r="F32" s="124"/>
      <c r="G32" s="124"/>
      <c r="H32" s="124"/>
      <c r="I32" s="124"/>
      <c r="J32" s="124"/>
      <c r="K32" s="597" t="s">
        <v>360</v>
      </c>
      <c r="L32" s="597"/>
      <c r="M32" s="597"/>
      <c r="N32" s="597"/>
      <c r="O32" s="597"/>
      <c r="P32" s="597"/>
    </row>
    <row r="33" ht="12.75" customHeight="1"/>
    <row r="34" spans="2:5" ht="15.75">
      <c r="B34" s="125"/>
      <c r="C34" s="125"/>
      <c r="D34" s="125"/>
      <c r="E34" s="125"/>
    </row>
    <row r="35" ht="15.75" hidden="1"/>
    <row r="36" spans="2:16" ht="15.75">
      <c r="B36" s="601" t="s">
        <v>249</v>
      </c>
      <c r="C36" s="601"/>
      <c r="D36" s="601"/>
      <c r="E36" s="601"/>
      <c r="F36" s="126"/>
      <c r="G36" s="126"/>
      <c r="H36" s="126"/>
      <c r="I36" s="126"/>
      <c r="K36" s="602" t="s">
        <v>250</v>
      </c>
      <c r="L36" s="602"/>
      <c r="M36" s="602"/>
      <c r="N36" s="602"/>
      <c r="O36" s="602"/>
      <c r="P36" s="602"/>
    </row>
    <row r="39" ht="15.75">
      <c r="A39" s="128" t="s">
        <v>41</v>
      </c>
    </row>
    <row r="40" spans="1:6" ht="15.75">
      <c r="A40" s="129"/>
      <c r="B40" s="130" t="s">
        <v>50</v>
      </c>
      <c r="C40" s="130"/>
      <c r="D40" s="130"/>
      <c r="E40" s="130"/>
      <c r="F40" s="130"/>
    </row>
    <row r="41" spans="1:14" ht="15.75" customHeight="1">
      <c r="A41" s="131" t="s">
        <v>25</v>
      </c>
      <c r="B41" s="600" t="s">
        <v>53</v>
      </c>
      <c r="C41" s="600"/>
      <c r="D41" s="600"/>
      <c r="E41" s="600"/>
      <c r="F41" s="600"/>
      <c r="G41" s="131"/>
      <c r="H41" s="131"/>
      <c r="I41" s="131"/>
      <c r="J41" s="131"/>
      <c r="K41" s="131"/>
      <c r="L41" s="131"/>
      <c r="M41" s="131"/>
      <c r="N41" s="131"/>
    </row>
    <row r="42" spans="1:14" ht="15" customHeight="1">
      <c r="A42" s="131"/>
      <c r="B42" s="599" t="s">
        <v>54</v>
      </c>
      <c r="C42" s="599"/>
      <c r="D42" s="599"/>
      <c r="E42" s="599"/>
      <c r="F42" s="599"/>
      <c r="G42" s="599"/>
      <c r="H42" s="132"/>
      <c r="I42" s="132"/>
      <c r="J42" s="132"/>
      <c r="K42" s="131"/>
      <c r="L42" s="131"/>
      <c r="M42" s="131"/>
      <c r="N42" s="131"/>
    </row>
  </sheetData>
  <sheetProtection/>
  <mergeCells count="45">
    <mergeCell ref="K32:P32"/>
    <mergeCell ref="B32:D32"/>
    <mergeCell ref="B42:G42"/>
    <mergeCell ref="B41:F41"/>
    <mergeCell ref="B36:E36"/>
    <mergeCell ref="K36:P36"/>
    <mergeCell ref="D4:L4"/>
    <mergeCell ref="D7:F7"/>
    <mergeCell ref="K5:P5"/>
    <mergeCell ref="K28:P30"/>
    <mergeCell ref="B28:E30"/>
    <mergeCell ref="A11:B11"/>
    <mergeCell ref="P8:P9"/>
    <mergeCell ref="O8:O9"/>
    <mergeCell ref="L7:M7"/>
    <mergeCell ref="A12:B12"/>
    <mergeCell ref="M1:P1"/>
    <mergeCell ref="M2:P2"/>
    <mergeCell ref="M3:P3"/>
    <mergeCell ref="H8:H9"/>
    <mergeCell ref="L8:L9"/>
    <mergeCell ref="M8:M9"/>
    <mergeCell ref="K6:M6"/>
    <mergeCell ref="N7:N9"/>
    <mergeCell ref="N6:P6"/>
    <mergeCell ref="O7:P7"/>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52" t="s">
        <v>99</v>
      </c>
      <c r="B1" s="552"/>
      <c r="C1" s="552"/>
      <c r="D1" s="619" t="s">
        <v>361</v>
      </c>
      <c r="E1" s="619"/>
      <c r="F1" s="619"/>
      <c r="G1" s="619"/>
      <c r="H1" s="619"/>
      <c r="I1" s="619"/>
      <c r="J1" s="608" t="s">
        <v>362</v>
      </c>
      <c r="K1" s="623"/>
      <c r="L1" s="623"/>
    </row>
    <row r="2" spans="1:13" ht="15.75" customHeight="1">
      <c r="A2" s="624" t="s">
        <v>307</v>
      </c>
      <c r="B2" s="624"/>
      <c r="C2" s="624"/>
      <c r="D2" s="619"/>
      <c r="E2" s="619"/>
      <c r="F2" s="619"/>
      <c r="G2" s="619"/>
      <c r="H2" s="619"/>
      <c r="I2" s="619"/>
      <c r="J2" s="623" t="s">
        <v>308</v>
      </c>
      <c r="K2" s="623"/>
      <c r="L2" s="623"/>
      <c r="M2" s="133"/>
    </row>
    <row r="3" spans="1:13" ht="15.75" customHeight="1">
      <c r="A3" s="538" t="s">
        <v>259</v>
      </c>
      <c r="B3" s="538"/>
      <c r="C3" s="538"/>
      <c r="D3" s="619"/>
      <c r="E3" s="619"/>
      <c r="F3" s="619"/>
      <c r="G3" s="619"/>
      <c r="H3" s="619"/>
      <c r="I3" s="619"/>
      <c r="J3" s="608" t="s">
        <v>363</v>
      </c>
      <c r="K3" s="608"/>
      <c r="L3" s="608"/>
      <c r="M3" s="37"/>
    </row>
    <row r="4" spans="1:13" ht="15.75" customHeight="1">
      <c r="A4" s="622" t="s">
        <v>261</v>
      </c>
      <c r="B4" s="622"/>
      <c r="C4" s="622"/>
      <c r="D4" s="621"/>
      <c r="E4" s="621"/>
      <c r="F4" s="621"/>
      <c r="G4" s="621"/>
      <c r="H4" s="621"/>
      <c r="I4" s="621"/>
      <c r="J4" s="623" t="s">
        <v>309</v>
      </c>
      <c r="K4" s="623"/>
      <c r="L4" s="623"/>
      <c r="M4" s="133"/>
    </row>
    <row r="5" spans="1:13" ht="15.75">
      <c r="A5" s="134"/>
      <c r="B5" s="134"/>
      <c r="C5" s="34"/>
      <c r="D5" s="34"/>
      <c r="E5" s="34"/>
      <c r="F5" s="34"/>
      <c r="G5" s="34"/>
      <c r="H5" s="34"/>
      <c r="I5" s="34"/>
      <c r="J5" s="620" t="s">
        <v>8</v>
      </c>
      <c r="K5" s="620"/>
      <c r="L5" s="620"/>
      <c r="M5" s="133"/>
    </row>
    <row r="6" spans="1:14" ht="15.75">
      <c r="A6" s="609" t="s">
        <v>57</v>
      </c>
      <c r="B6" s="610"/>
      <c r="C6" s="565" t="s">
        <v>310</v>
      </c>
      <c r="D6" s="605" t="s">
        <v>311</v>
      </c>
      <c r="E6" s="605"/>
      <c r="F6" s="605"/>
      <c r="G6" s="605"/>
      <c r="H6" s="605"/>
      <c r="I6" s="605"/>
      <c r="J6" s="549" t="s">
        <v>97</v>
      </c>
      <c r="K6" s="549"/>
      <c r="L6" s="549"/>
      <c r="M6" s="606" t="s">
        <v>312</v>
      </c>
      <c r="N6" s="604" t="s">
        <v>313</v>
      </c>
    </row>
    <row r="7" spans="1:14" ht="15.75" customHeight="1">
      <c r="A7" s="611"/>
      <c r="B7" s="612"/>
      <c r="C7" s="565"/>
      <c r="D7" s="605" t="s">
        <v>7</v>
      </c>
      <c r="E7" s="605"/>
      <c r="F7" s="605"/>
      <c r="G7" s="605"/>
      <c r="H7" s="605"/>
      <c r="I7" s="605"/>
      <c r="J7" s="549"/>
      <c r="K7" s="549"/>
      <c r="L7" s="549"/>
      <c r="M7" s="606"/>
      <c r="N7" s="604"/>
    </row>
    <row r="8" spans="1:14" s="73" customFormat="1" ht="31.5" customHeight="1">
      <c r="A8" s="611"/>
      <c r="B8" s="612"/>
      <c r="C8" s="565"/>
      <c r="D8" s="549" t="s">
        <v>95</v>
      </c>
      <c r="E8" s="549" t="s">
        <v>96</v>
      </c>
      <c r="F8" s="549"/>
      <c r="G8" s="549"/>
      <c r="H8" s="549"/>
      <c r="I8" s="549"/>
      <c r="J8" s="549"/>
      <c r="K8" s="549"/>
      <c r="L8" s="549"/>
      <c r="M8" s="606"/>
      <c r="N8" s="604"/>
    </row>
    <row r="9" spans="1:14" s="73" customFormat="1" ht="15.75" customHeight="1">
      <c r="A9" s="611"/>
      <c r="B9" s="612"/>
      <c r="C9" s="565"/>
      <c r="D9" s="549"/>
      <c r="E9" s="549" t="s">
        <v>98</v>
      </c>
      <c r="F9" s="549" t="s">
        <v>7</v>
      </c>
      <c r="G9" s="549"/>
      <c r="H9" s="549"/>
      <c r="I9" s="549"/>
      <c r="J9" s="549" t="s">
        <v>7</v>
      </c>
      <c r="K9" s="549"/>
      <c r="L9" s="549"/>
      <c r="M9" s="606"/>
      <c r="N9" s="604"/>
    </row>
    <row r="10" spans="1:14" s="73" customFormat="1" ht="86.25" customHeight="1">
      <c r="A10" s="613"/>
      <c r="B10" s="614"/>
      <c r="C10" s="565"/>
      <c r="D10" s="549"/>
      <c r="E10" s="549"/>
      <c r="F10" s="104" t="s">
        <v>22</v>
      </c>
      <c r="G10" s="104" t="s">
        <v>24</v>
      </c>
      <c r="H10" s="104" t="s">
        <v>16</v>
      </c>
      <c r="I10" s="104" t="s">
        <v>23</v>
      </c>
      <c r="J10" s="104" t="s">
        <v>15</v>
      </c>
      <c r="K10" s="104" t="s">
        <v>20</v>
      </c>
      <c r="L10" s="104" t="s">
        <v>21</v>
      </c>
      <c r="M10" s="606"/>
      <c r="N10" s="604"/>
    </row>
    <row r="11" spans="1:32" ht="13.5" customHeight="1">
      <c r="A11" s="629" t="s">
        <v>5</v>
      </c>
      <c r="B11" s="630"/>
      <c r="C11" s="135">
        <v>1</v>
      </c>
      <c r="D11" s="135" t="s">
        <v>44</v>
      </c>
      <c r="E11" s="135" t="s">
        <v>49</v>
      </c>
      <c r="F11" s="135" t="s">
        <v>58</v>
      </c>
      <c r="G11" s="135" t="s">
        <v>59</v>
      </c>
      <c r="H11" s="135" t="s">
        <v>60</v>
      </c>
      <c r="I11" s="135" t="s">
        <v>61</v>
      </c>
      <c r="J11" s="135" t="s">
        <v>62</v>
      </c>
      <c r="K11" s="135" t="s">
        <v>63</v>
      </c>
      <c r="L11" s="135" t="s">
        <v>83</v>
      </c>
      <c r="M11" s="136"/>
      <c r="N11" s="137"/>
      <c r="AF11" s="33" t="s">
        <v>273</v>
      </c>
    </row>
    <row r="12" spans="1:14" ht="24" customHeight="1">
      <c r="A12" s="617" t="s">
        <v>304</v>
      </c>
      <c r="B12" s="618"/>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15" t="s">
        <v>260</v>
      </c>
      <c r="B13" s="616"/>
      <c r="C13" s="139">
        <v>59</v>
      </c>
      <c r="D13" s="139">
        <v>43</v>
      </c>
      <c r="E13" s="139">
        <v>0</v>
      </c>
      <c r="F13" s="139">
        <v>5</v>
      </c>
      <c r="G13" s="139">
        <v>2</v>
      </c>
      <c r="H13" s="139">
        <v>7</v>
      </c>
      <c r="I13" s="139">
        <v>2</v>
      </c>
      <c r="J13" s="139">
        <v>10</v>
      </c>
      <c r="K13" s="139">
        <v>44</v>
      </c>
      <c r="L13" s="139">
        <v>5</v>
      </c>
      <c r="M13" s="136"/>
      <c r="N13" s="137"/>
    </row>
    <row r="14" spans="1:37" s="52" customFormat="1" ht="16.5" customHeight="1">
      <c r="A14" s="627" t="s">
        <v>30</v>
      </c>
      <c r="B14" s="628"/>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276</v>
      </c>
    </row>
    <row r="18" spans="1:14" s="148" customFormat="1" ht="16.5" customHeight="1">
      <c r="A18" s="147" t="s">
        <v>44</v>
      </c>
      <c r="B18" s="68" t="s">
        <v>306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281</v>
      </c>
      <c r="AK21" s="148" t="s">
        <v>282</v>
      </c>
      <c r="AL21" s="148" t="s">
        <v>283</v>
      </c>
      <c r="AM21" s="63" t="s">
        <v>284</v>
      </c>
    </row>
    <row r="22" spans="1:39" s="148" customFormat="1" ht="16.5" customHeight="1">
      <c r="A22" s="147" t="s">
        <v>60</v>
      </c>
      <c r="B22" s="68" t="s">
        <v>280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286</v>
      </c>
    </row>
    <row r="23" spans="1:14" s="148" customFormat="1" ht="16.5" customHeight="1">
      <c r="A23" s="147" t="s">
        <v>61</v>
      </c>
      <c r="B23" s="68" t="s">
        <v>285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281</v>
      </c>
    </row>
    <row r="25" spans="1:36" s="148" customFormat="1" ht="16.5" customHeight="1">
      <c r="A25" s="147" t="s">
        <v>63</v>
      </c>
      <c r="B25" s="68" t="s">
        <v>288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290</v>
      </c>
    </row>
    <row r="26" spans="1:44" s="70" customFormat="1" ht="16.5" customHeight="1">
      <c r="A26" s="151" t="s">
        <v>83</v>
      </c>
      <c r="B26" s="68" t="s">
        <v>289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293</v>
      </c>
      <c r="AI28" s="157">
        <f>82/88</f>
        <v>0.9318181818181818</v>
      </c>
    </row>
    <row r="29" spans="1:13" ht="16.5" customHeight="1">
      <c r="A29" s="543" t="s">
        <v>364</v>
      </c>
      <c r="B29" s="631"/>
      <c r="C29" s="631"/>
      <c r="D29" s="631"/>
      <c r="E29" s="158"/>
      <c r="F29" s="158"/>
      <c r="G29" s="158"/>
      <c r="H29" s="607" t="s">
        <v>314</v>
      </c>
      <c r="I29" s="607"/>
      <c r="J29" s="607"/>
      <c r="K29" s="607"/>
      <c r="L29" s="607"/>
      <c r="M29" s="159"/>
    </row>
    <row r="30" spans="1:12" ht="18.75">
      <c r="A30" s="631"/>
      <c r="B30" s="631"/>
      <c r="C30" s="631"/>
      <c r="D30" s="631"/>
      <c r="E30" s="158"/>
      <c r="F30" s="158"/>
      <c r="G30" s="158"/>
      <c r="H30" s="603" t="s">
        <v>315</v>
      </c>
      <c r="I30" s="603"/>
      <c r="J30" s="603"/>
      <c r="K30" s="603"/>
      <c r="L30" s="603"/>
    </row>
    <row r="31" spans="1:12" s="32" customFormat="1" ht="16.5" customHeight="1">
      <c r="A31" s="540"/>
      <c r="B31" s="540"/>
      <c r="C31" s="540"/>
      <c r="D31" s="540"/>
      <c r="E31" s="160"/>
      <c r="F31" s="160"/>
      <c r="G31" s="160"/>
      <c r="H31" s="541"/>
      <c r="I31" s="541"/>
      <c r="J31" s="541"/>
      <c r="K31" s="541"/>
      <c r="L31" s="541"/>
    </row>
    <row r="32" spans="1:12" ht="18.75">
      <c r="A32" s="89"/>
      <c r="B32" s="540" t="s">
        <v>296</v>
      </c>
      <c r="C32" s="540"/>
      <c r="D32" s="540"/>
      <c r="E32" s="160"/>
      <c r="F32" s="160"/>
      <c r="G32" s="160"/>
      <c r="H32" s="160"/>
      <c r="I32" s="632" t="s">
        <v>296</v>
      </c>
      <c r="J32" s="632"/>
      <c r="K32" s="632"/>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53" t="s">
        <v>249</v>
      </c>
      <c r="B37" s="553"/>
      <c r="C37" s="553"/>
      <c r="D37" s="553"/>
      <c r="E37" s="91"/>
      <c r="F37" s="91"/>
      <c r="G37" s="91"/>
      <c r="H37" s="554" t="s">
        <v>249</v>
      </c>
      <c r="I37" s="554"/>
      <c r="J37" s="554"/>
      <c r="K37" s="554"/>
      <c r="L37" s="554"/>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26" t="s">
        <v>50</v>
      </c>
      <c r="C40" s="626"/>
      <c r="D40" s="626"/>
      <c r="E40" s="626"/>
      <c r="F40" s="626"/>
      <c r="G40" s="626"/>
      <c r="H40" s="626"/>
      <c r="I40" s="626"/>
      <c r="J40" s="626"/>
      <c r="K40" s="626"/>
      <c r="L40" s="626"/>
    </row>
    <row r="41" spans="1:12" ht="16.5" customHeight="1">
      <c r="A41" s="165"/>
      <c r="B41" s="625" t="s">
        <v>52</v>
      </c>
      <c r="C41" s="625"/>
      <c r="D41" s="625"/>
      <c r="E41" s="625"/>
      <c r="F41" s="625"/>
      <c r="G41" s="625"/>
      <c r="H41" s="625"/>
      <c r="I41" s="625"/>
      <c r="J41" s="625"/>
      <c r="K41" s="625"/>
      <c r="L41" s="625"/>
    </row>
    <row r="42" ht="15.75">
      <c r="B42" s="38" t="s">
        <v>51</v>
      </c>
    </row>
  </sheetData>
  <sheetProtection/>
  <mergeCells count="38">
    <mergeCell ref="B41:L41"/>
    <mergeCell ref="B40:L40"/>
    <mergeCell ref="A14:B14"/>
    <mergeCell ref="A11:B11"/>
    <mergeCell ref="A29:D30"/>
    <mergeCell ref="H37:L37"/>
    <mergeCell ref="A37:D37"/>
    <mergeCell ref="B32:D32"/>
    <mergeCell ref="I32:K32"/>
    <mergeCell ref="A31:D31"/>
    <mergeCell ref="D1:I3"/>
    <mergeCell ref="J5:L5"/>
    <mergeCell ref="D4:I4"/>
    <mergeCell ref="A4:C4"/>
    <mergeCell ref="J1:L1"/>
    <mergeCell ref="J2:L2"/>
    <mergeCell ref="J4:L4"/>
    <mergeCell ref="A2:C2"/>
    <mergeCell ref="M6:M10"/>
    <mergeCell ref="H29:L29"/>
    <mergeCell ref="D7:I7"/>
    <mergeCell ref="J3:L3"/>
    <mergeCell ref="A6:B10"/>
    <mergeCell ref="A13:B13"/>
    <mergeCell ref="A12:B12"/>
    <mergeCell ref="J9:L9"/>
    <mergeCell ref="J6:L8"/>
    <mergeCell ref="A3:C3"/>
    <mergeCell ref="H30:L30"/>
    <mergeCell ref="H31:L31"/>
    <mergeCell ref="N6:N10"/>
    <mergeCell ref="A1:C1"/>
    <mergeCell ref="C6:C10"/>
    <mergeCell ref="E9:E10"/>
    <mergeCell ref="D6:I6"/>
    <mergeCell ref="E8:I8"/>
    <mergeCell ref="D8:D10"/>
    <mergeCell ref="F9:I9"/>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49" t="s">
        <v>137</v>
      </c>
      <c r="B1" s="649"/>
      <c r="C1" s="649"/>
      <c r="D1" s="644" t="s">
        <v>318</v>
      </c>
      <c r="E1" s="645"/>
      <c r="F1" s="645"/>
      <c r="G1" s="645"/>
      <c r="H1" s="645"/>
      <c r="I1" s="645"/>
      <c r="J1" s="645"/>
      <c r="K1" s="645"/>
      <c r="L1" s="645"/>
      <c r="M1" s="645"/>
      <c r="N1" s="645"/>
      <c r="O1" s="212"/>
      <c r="P1" s="169" t="s">
        <v>368</v>
      </c>
      <c r="Q1" s="168"/>
      <c r="R1" s="168"/>
      <c r="S1" s="168"/>
      <c r="T1" s="168"/>
      <c r="U1" s="212"/>
    </row>
    <row r="2" spans="1:21" ht="16.5" customHeight="1">
      <c r="A2" s="646" t="s">
        <v>319</v>
      </c>
      <c r="B2" s="646"/>
      <c r="C2" s="646"/>
      <c r="D2" s="645"/>
      <c r="E2" s="645"/>
      <c r="F2" s="645"/>
      <c r="G2" s="645"/>
      <c r="H2" s="645"/>
      <c r="I2" s="645"/>
      <c r="J2" s="645"/>
      <c r="K2" s="645"/>
      <c r="L2" s="645"/>
      <c r="M2" s="645"/>
      <c r="N2" s="645"/>
      <c r="O2" s="213"/>
      <c r="P2" s="637" t="s">
        <v>320</v>
      </c>
      <c r="Q2" s="637"/>
      <c r="R2" s="637"/>
      <c r="S2" s="637"/>
      <c r="T2" s="637"/>
      <c r="U2" s="213"/>
    </row>
    <row r="3" spans="1:21" ht="16.5" customHeight="1">
      <c r="A3" s="665" t="s">
        <v>321</v>
      </c>
      <c r="B3" s="665"/>
      <c r="C3" s="665"/>
      <c r="D3" s="650" t="s">
        <v>322</v>
      </c>
      <c r="E3" s="650"/>
      <c r="F3" s="650"/>
      <c r="G3" s="650"/>
      <c r="H3" s="650"/>
      <c r="I3" s="650"/>
      <c r="J3" s="650"/>
      <c r="K3" s="650"/>
      <c r="L3" s="650"/>
      <c r="M3" s="650"/>
      <c r="N3" s="650"/>
      <c r="O3" s="213"/>
      <c r="P3" s="173" t="s">
        <v>367</v>
      </c>
      <c r="Q3" s="213"/>
      <c r="R3" s="213"/>
      <c r="S3" s="213"/>
      <c r="T3" s="213"/>
      <c r="U3" s="213"/>
    </row>
    <row r="4" spans="1:21" ht="16.5" customHeight="1">
      <c r="A4" s="651" t="s">
        <v>261</v>
      </c>
      <c r="B4" s="651"/>
      <c r="C4" s="651"/>
      <c r="D4" s="672"/>
      <c r="E4" s="672"/>
      <c r="F4" s="672"/>
      <c r="G4" s="672"/>
      <c r="H4" s="672"/>
      <c r="I4" s="672"/>
      <c r="J4" s="672"/>
      <c r="K4" s="672"/>
      <c r="L4" s="672"/>
      <c r="M4" s="672"/>
      <c r="N4" s="672"/>
      <c r="O4" s="213"/>
      <c r="P4" s="172" t="s">
        <v>300</v>
      </c>
      <c r="Q4" s="213"/>
      <c r="R4" s="213"/>
      <c r="S4" s="213"/>
      <c r="T4" s="213"/>
      <c r="U4" s="213"/>
    </row>
    <row r="5" spans="12:21" ht="16.5" customHeight="1">
      <c r="L5" s="214"/>
      <c r="M5" s="214"/>
      <c r="N5" s="214"/>
      <c r="O5" s="176"/>
      <c r="P5" s="175" t="s">
        <v>323</v>
      </c>
      <c r="Q5" s="176"/>
      <c r="R5" s="176"/>
      <c r="S5" s="176"/>
      <c r="T5" s="176"/>
      <c r="U5" s="172"/>
    </row>
    <row r="6" spans="1:21" s="217" customFormat="1" ht="15.75" customHeight="1">
      <c r="A6" s="638" t="s">
        <v>57</v>
      </c>
      <c r="B6" s="639"/>
      <c r="C6" s="633" t="s">
        <v>138</v>
      </c>
      <c r="D6" s="647" t="s">
        <v>139</v>
      </c>
      <c r="E6" s="648"/>
      <c r="F6" s="648"/>
      <c r="G6" s="648"/>
      <c r="H6" s="648"/>
      <c r="I6" s="648"/>
      <c r="J6" s="648"/>
      <c r="K6" s="648"/>
      <c r="L6" s="648"/>
      <c r="M6" s="648"/>
      <c r="N6" s="648"/>
      <c r="O6" s="648"/>
      <c r="P6" s="648"/>
      <c r="Q6" s="648"/>
      <c r="R6" s="648"/>
      <c r="S6" s="648"/>
      <c r="T6" s="633" t="s">
        <v>140</v>
      </c>
      <c r="U6" s="216"/>
    </row>
    <row r="7" spans="1:20" s="218" customFormat="1" ht="12.75" customHeight="1">
      <c r="A7" s="640"/>
      <c r="B7" s="641"/>
      <c r="C7" s="633"/>
      <c r="D7" s="669" t="s">
        <v>135</v>
      </c>
      <c r="E7" s="648" t="s">
        <v>7</v>
      </c>
      <c r="F7" s="648"/>
      <c r="G7" s="648"/>
      <c r="H7" s="648"/>
      <c r="I7" s="648"/>
      <c r="J7" s="648"/>
      <c r="K7" s="648"/>
      <c r="L7" s="648"/>
      <c r="M7" s="648"/>
      <c r="N7" s="648"/>
      <c r="O7" s="648"/>
      <c r="P7" s="648"/>
      <c r="Q7" s="648"/>
      <c r="R7" s="648"/>
      <c r="S7" s="648"/>
      <c r="T7" s="633"/>
    </row>
    <row r="8" spans="1:21" s="218" customFormat="1" ht="43.5" customHeight="1">
      <c r="A8" s="640"/>
      <c r="B8" s="641"/>
      <c r="C8" s="633"/>
      <c r="D8" s="670"/>
      <c r="E8" s="636" t="s">
        <v>141</v>
      </c>
      <c r="F8" s="633"/>
      <c r="G8" s="633"/>
      <c r="H8" s="633" t="s">
        <v>142</v>
      </c>
      <c r="I8" s="633"/>
      <c r="J8" s="633"/>
      <c r="K8" s="633" t="s">
        <v>143</v>
      </c>
      <c r="L8" s="633"/>
      <c r="M8" s="633" t="s">
        <v>144</v>
      </c>
      <c r="N8" s="633"/>
      <c r="O8" s="633"/>
      <c r="P8" s="633" t="s">
        <v>145</v>
      </c>
      <c r="Q8" s="633" t="s">
        <v>146</v>
      </c>
      <c r="R8" s="633" t="s">
        <v>147</v>
      </c>
      <c r="S8" s="652" t="s">
        <v>148</v>
      </c>
      <c r="T8" s="633"/>
      <c r="U8" s="662" t="s">
        <v>324</v>
      </c>
    </row>
    <row r="9" spans="1:21" s="218" customFormat="1" ht="44.25" customHeight="1">
      <c r="A9" s="642"/>
      <c r="B9" s="643"/>
      <c r="C9" s="633"/>
      <c r="D9" s="671"/>
      <c r="E9" s="219" t="s">
        <v>149</v>
      </c>
      <c r="F9" s="215" t="s">
        <v>150</v>
      </c>
      <c r="G9" s="215" t="s">
        <v>325</v>
      </c>
      <c r="H9" s="215" t="s">
        <v>151</v>
      </c>
      <c r="I9" s="215" t="s">
        <v>152</v>
      </c>
      <c r="J9" s="215" t="s">
        <v>153</v>
      </c>
      <c r="K9" s="215" t="s">
        <v>150</v>
      </c>
      <c r="L9" s="215" t="s">
        <v>154</v>
      </c>
      <c r="M9" s="215" t="s">
        <v>155</v>
      </c>
      <c r="N9" s="215" t="s">
        <v>156</v>
      </c>
      <c r="O9" s="215" t="s">
        <v>326</v>
      </c>
      <c r="P9" s="633"/>
      <c r="Q9" s="633"/>
      <c r="R9" s="633"/>
      <c r="S9" s="652"/>
      <c r="T9" s="633"/>
      <c r="U9" s="663"/>
    </row>
    <row r="10" spans="1:21" s="222" customFormat="1" ht="15.75" customHeight="1">
      <c r="A10" s="666" t="s">
        <v>6</v>
      </c>
      <c r="B10" s="667"/>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63"/>
    </row>
    <row r="11" spans="1:21" s="222" customFormat="1" ht="15.75" customHeight="1">
      <c r="A11" s="634" t="s">
        <v>304</v>
      </c>
      <c r="B11" s="63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64"/>
    </row>
    <row r="12" spans="1:21" s="222" customFormat="1" ht="15.75" customHeight="1">
      <c r="A12" s="653" t="s">
        <v>305</v>
      </c>
      <c r="B12" s="654"/>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59" t="s">
        <v>30</v>
      </c>
      <c r="B13" s="660"/>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280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68" t="s">
        <v>292</v>
      </c>
      <c r="C28" s="668"/>
      <c r="D28" s="668"/>
      <c r="E28" s="668"/>
      <c r="F28" s="181"/>
      <c r="G28" s="181"/>
      <c r="H28" s="181"/>
      <c r="I28" s="181"/>
      <c r="J28" s="181"/>
      <c r="K28" s="181" t="s">
        <v>157</v>
      </c>
      <c r="L28" s="182"/>
      <c r="M28" s="673" t="s">
        <v>327</v>
      </c>
      <c r="N28" s="673"/>
      <c r="O28" s="673"/>
      <c r="P28" s="673"/>
      <c r="Q28" s="673"/>
      <c r="R28" s="673"/>
      <c r="S28" s="673"/>
      <c r="T28" s="673"/>
    </row>
    <row r="29" spans="1:20" s="233" customFormat="1" ht="18.75" customHeight="1">
      <c r="A29" s="232"/>
      <c r="B29" s="658" t="s">
        <v>158</v>
      </c>
      <c r="C29" s="658"/>
      <c r="D29" s="658"/>
      <c r="E29" s="234"/>
      <c r="F29" s="183"/>
      <c r="G29" s="183"/>
      <c r="H29" s="183"/>
      <c r="I29" s="183"/>
      <c r="J29" s="183"/>
      <c r="K29" s="183"/>
      <c r="L29" s="182"/>
      <c r="M29" s="661" t="s">
        <v>316</v>
      </c>
      <c r="N29" s="661"/>
      <c r="O29" s="661"/>
      <c r="P29" s="661"/>
      <c r="Q29" s="661"/>
      <c r="R29" s="661"/>
      <c r="S29" s="661"/>
      <c r="T29" s="661"/>
    </row>
    <row r="30" spans="1:20" s="233" customFormat="1" ht="18.75">
      <c r="A30" s="184"/>
      <c r="B30" s="655"/>
      <c r="C30" s="655"/>
      <c r="D30" s="655"/>
      <c r="E30" s="186"/>
      <c r="F30" s="186"/>
      <c r="G30" s="186"/>
      <c r="H30" s="186"/>
      <c r="I30" s="186"/>
      <c r="J30" s="186"/>
      <c r="K30" s="186"/>
      <c r="L30" s="186"/>
      <c r="M30" s="656"/>
      <c r="N30" s="656"/>
      <c r="O30" s="656"/>
      <c r="P30" s="656"/>
      <c r="Q30" s="656"/>
      <c r="R30" s="656"/>
      <c r="S30" s="656"/>
      <c r="T30" s="656"/>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160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161</v>
      </c>
      <c r="C34" s="186"/>
      <c r="D34" s="186"/>
      <c r="E34" s="186"/>
      <c r="F34" s="186"/>
      <c r="G34" s="186"/>
      <c r="H34" s="186"/>
      <c r="I34" s="186"/>
      <c r="J34" s="186"/>
      <c r="K34" s="186"/>
      <c r="L34" s="186"/>
      <c r="M34" s="186"/>
      <c r="N34" s="186"/>
      <c r="O34" s="186"/>
      <c r="P34" s="186"/>
      <c r="Q34" s="186"/>
      <c r="R34" s="186"/>
      <c r="S34" s="186"/>
      <c r="T34" s="186"/>
    </row>
    <row r="35" spans="2:20" ht="18.75" hidden="1">
      <c r="B35" s="236" t="s">
        <v>162</v>
      </c>
      <c r="C35" s="186"/>
      <c r="D35" s="186"/>
      <c r="E35" s="186"/>
      <c r="F35" s="186"/>
      <c r="G35" s="186"/>
      <c r="H35" s="186"/>
      <c r="I35" s="186"/>
      <c r="J35" s="186"/>
      <c r="K35" s="186"/>
      <c r="L35" s="186"/>
      <c r="M35" s="186"/>
      <c r="N35" s="186"/>
      <c r="O35" s="186"/>
      <c r="P35" s="186"/>
      <c r="Q35" s="186"/>
      <c r="R35" s="186"/>
      <c r="S35" s="186"/>
      <c r="T35" s="186"/>
    </row>
    <row r="36" spans="2:20" s="211" customFormat="1" ht="18.75">
      <c r="B36" s="657" t="s">
        <v>296</v>
      </c>
      <c r="C36" s="657"/>
      <c r="D36" s="657"/>
      <c r="E36" s="236"/>
      <c r="F36" s="236"/>
      <c r="G36" s="236"/>
      <c r="H36" s="236"/>
      <c r="I36" s="236"/>
      <c r="J36" s="236"/>
      <c r="K36" s="236"/>
      <c r="L36" s="236"/>
      <c r="M36" s="236"/>
      <c r="N36" s="657" t="s">
        <v>296</v>
      </c>
      <c r="O36" s="657"/>
      <c r="P36" s="657"/>
      <c r="Q36" s="657"/>
      <c r="R36" s="657"/>
      <c r="S36" s="657"/>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53" t="s">
        <v>249</v>
      </c>
      <c r="C38" s="553"/>
      <c r="D38" s="553"/>
      <c r="E38" s="210"/>
      <c r="F38" s="210"/>
      <c r="G38" s="210"/>
      <c r="H38" s="210"/>
      <c r="I38" s="182"/>
      <c r="J38" s="182"/>
      <c r="K38" s="182"/>
      <c r="L38" s="182"/>
      <c r="M38" s="554" t="s">
        <v>250</v>
      </c>
      <c r="N38" s="554"/>
      <c r="O38" s="554"/>
      <c r="P38" s="554"/>
      <c r="Q38" s="554"/>
      <c r="R38" s="554"/>
      <c r="S38" s="554"/>
      <c r="T38" s="554"/>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693" t="s">
        <v>163</v>
      </c>
      <c r="B1" s="693"/>
      <c r="C1" s="693"/>
      <c r="D1" s="238"/>
      <c r="E1" s="698" t="s">
        <v>164</v>
      </c>
      <c r="F1" s="698"/>
      <c r="G1" s="698"/>
      <c r="H1" s="698"/>
      <c r="I1" s="698"/>
      <c r="J1" s="698"/>
      <c r="K1" s="698"/>
      <c r="L1" s="698"/>
      <c r="M1" s="698"/>
      <c r="N1" s="698"/>
      <c r="O1" s="191"/>
      <c r="P1" s="674" t="s">
        <v>366</v>
      </c>
      <c r="Q1" s="674"/>
      <c r="R1" s="674"/>
      <c r="S1" s="674"/>
      <c r="T1" s="674"/>
    </row>
    <row r="2" spans="1:20" ht="15.75" customHeight="1">
      <c r="A2" s="694" t="s">
        <v>328</v>
      </c>
      <c r="B2" s="694"/>
      <c r="C2" s="694"/>
      <c r="D2" s="694"/>
      <c r="E2" s="696" t="s">
        <v>165</v>
      </c>
      <c r="F2" s="696"/>
      <c r="G2" s="696"/>
      <c r="H2" s="696"/>
      <c r="I2" s="696"/>
      <c r="J2" s="696"/>
      <c r="K2" s="696"/>
      <c r="L2" s="696"/>
      <c r="M2" s="696"/>
      <c r="N2" s="696"/>
      <c r="O2" s="194"/>
      <c r="P2" s="691" t="s">
        <v>308</v>
      </c>
      <c r="Q2" s="691"/>
      <c r="R2" s="691"/>
      <c r="S2" s="691"/>
      <c r="T2" s="691"/>
    </row>
    <row r="3" spans="1:20" ht="17.25">
      <c r="A3" s="694" t="s">
        <v>259</v>
      </c>
      <c r="B3" s="694"/>
      <c r="C3" s="694"/>
      <c r="D3" s="239"/>
      <c r="E3" s="679" t="s">
        <v>260</v>
      </c>
      <c r="F3" s="679"/>
      <c r="G3" s="679"/>
      <c r="H3" s="679"/>
      <c r="I3" s="679"/>
      <c r="J3" s="679"/>
      <c r="K3" s="679"/>
      <c r="L3" s="679"/>
      <c r="M3" s="679"/>
      <c r="N3" s="679"/>
      <c r="O3" s="194"/>
      <c r="P3" s="692" t="s">
        <v>367</v>
      </c>
      <c r="Q3" s="692"/>
      <c r="R3" s="692"/>
      <c r="S3" s="692"/>
      <c r="T3" s="692"/>
    </row>
    <row r="4" spans="1:20" ht="18.75" customHeight="1">
      <c r="A4" s="695" t="s">
        <v>261</v>
      </c>
      <c r="B4" s="695"/>
      <c r="C4" s="695"/>
      <c r="D4" s="697"/>
      <c r="E4" s="697"/>
      <c r="F4" s="697"/>
      <c r="G4" s="697"/>
      <c r="H4" s="697"/>
      <c r="I4" s="697"/>
      <c r="J4" s="697"/>
      <c r="K4" s="697"/>
      <c r="L4" s="697"/>
      <c r="M4" s="697"/>
      <c r="N4" s="697"/>
      <c r="O4" s="195"/>
      <c r="P4" s="691" t="s">
        <v>300</v>
      </c>
      <c r="Q4" s="692"/>
      <c r="R4" s="692"/>
      <c r="S4" s="692"/>
      <c r="T4" s="692"/>
    </row>
    <row r="5" spans="1:23" ht="15">
      <c r="A5" s="208"/>
      <c r="B5" s="208"/>
      <c r="C5" s="240"/>
      <c r="D5" s="240"/>
      <c r="E5" s="208"/>
      <c r="F5" s="208"/>
      <c r="G5" s="208"/>
      <c r="H5" s="208"/>
      <c r="I5" s="208"/>
      <c r="J5" s="208"/>
      <c r="K5" s="208"/>
      <c r="L5" s="208"/>
      <c r="P5" s="689" t="s">
        <v>323</v>
      </c>
      <c r="Q5" s="689"/>
      <c r="R5" s="689"/>
      <c r="S5" s="689"/>
      <c r="T5" s="689"/>
      <c r="U5" s="241"/>
      <c r="V5" s="241"/>
      <c r="W5" s="241"/>
    </row>
    <row r="6" spans="1:23" ht="29.25" customHeight="1">
      <c r="A6" s="638" t="s">
        <v>57</v>
      </c>
      <c r="B6" s="704"/>
      <c r="C6" s="699" t="s">
        <v>2</v>
      </c>
      <c r="D6" s="690" t="s">
        <v>166</v>
      </c>
      <c r="E6" s="687"/>
      <c r="F6" s="687"/>
      <c r="G6" s="687"/>
      <c r="H6" s="687"/>
      <c r="I6" s="687"/>
      <c r="J6" s="688"/>
      <c r="K6" s="680" t="s">
        <v>167</v>
      </c>
      <c r="L6" s="681"/>
      <c r="M6" s="681"/>
      <c r="N6" s="681"/>
      <c r="O6" s="681"/>
      <c r="P6" s="681"/>
      <c r="Q6" s="681"/>
      <c r="R6" s="681"/>
      <c r="S6" s="681"/>
      <c r="T6" s="682"/>
      <c r="U6" s="242"/>
      <c r="V6" s="243"/>
      <c r="W6" s="243"/>
    </row>
    <row r="7" spans="1:20" ht="19.5" customHeight="1">
      <c r="A7" s="640"/>
      <c r="B7" s="705"/>
      <c r="C7" s="700"/>
      <c r="D7" s="687" t="s">
        <v>7</v>
      </c>
      <c r="E7" s="687"/>
      <c r="F7" s="687"/>
      <c r="G7" s="687"/>
      <c r="H7" s="687"/>
      <c r="I7" s="687"/>
      <c r="J7" s="688"/>
      <c r="K7" s="683"/>
      <c r="L7" s="684"/>
      <c r="M7" s="684"/>
      <c r="N7" s="684"/>
      <c r="O7" s="684"/>
      <c r="P7" s="684"/>
      <c r="Q7" s="684"/>
      <c r="R7" s="684"/>
      <c r="S7" s="684"/>
      <c r="T7" s="685"/>
    </row>
    <row r="8" spans="1:20" ht="33" customHeight="1">
      <c r="A8" s="640"/>
      <c r="B8" s="705"/>
      <c r="C8" s="700"/>
      <c r="D8" s="686" t="s">
        <v>168</v>
      </c>
      <c r="E8" s="676"/>
      <c r="F8" s="675" t="s">
        <v>169</v>
      </c>
      <c r="G8" s="676"/>
      <c r="H8" s="675" t="s">
        <v>170</v>
      </c>
      <c r="I8" s="676"/>
      <c r="J8" s="675" t="s">
        <v>171</v>
      </c>
      <c r="K8" s="678" t="s">
        <v>172</v>
      </c>
      <c r="L8" s="678"/>
      <c r="M8" s="678"/>
      <c r="N8" s="678" t="s">
        <v>173</v>
      </c>
      <c r="O8" s="678"/>
      <c r="P8" s="678"/>
      <c r="Q8" s="675" t="s">
        <v>174</v>
      </c>
      <c r="R8" s="677" t="s">
        <v>175</v>
      </c>
      <c r="S8" s="677" t="s">
        <v>176</v>
      </c>
      <c r="T8" s="675" t="s">
        <v>177</v>
      </c>
    </row>
    <row r="9" spans="1:20" ht="18.75" customHeight="1">
      <c r="A9" s="640"/>
      <c r="B9" s="705"/>
      <c r="C9" s="700"/>
      <c r="D9" s="686" t="s">
        <v>178</v>
      </c>
      <c r="E9" s="675" t="s">
        <v>179</v>
      </c>
      <c r="F9" s="675" t="s">
        <v>178</v>
      </c>
      <c r="G9" s="675" t="s">
        <v>179</v>
      </c>
      <c r="H9" s="675" t="s">
        <v>178</v>
      </c>
      <c r="I9" s="675" t="s">
        <v>180</v>
      </c>
      <c r="J9" s="675"/>
      <c r="K9" s="678"/>
      <c r="L9" s="678"/>
      <c r="M9" s="678"/>
      <c r="N9" s="678"/>
      <c r="O9" s="678"/>
      <c r="P9" s="678"/>
      <c r="Q9" s="675"/>
      <c r="R9" s="677"/>
      <c r="S9" s="677"/>
      <c r="T9" s="675"/>
    </row>
    <row r="10" spans="1:20" ht="23.25" customHeight="1">
      <c r="A10" s="642"/>
      <c r="B10" s="706"/>
      <c r="C10" s="701"/>
      <c r="D10" s="686"/>
      <c r="E10" s="675"/>
      <c r="F10" s="675"/>
      <c r="G10" s="675"/>
      <c r="H10" s="675"/>
      <c r="I10" s="675"/>
      <c r="J10" s="675"/>
      <c r="K10" s="244" t="s">
        <v>181</v>
      </c>
      <c r="L10" s="244" t="s">
        <v>156</v>
      </c>
      <c r="M10" s="244" t="s">
        <v>182</v>
      </c>
      <c r="N10" s="244" t="s">
        <v>181</v>
      </c>
      <c r="O10" s="244" t="s">
        <v>183</v>
      </c>
      <c r="P10" s="244" t="s">
        <v>184</v>
      </c>
      <c r="Q10" s="675"/>
      <c r="R10" s="677"/>
      <c r="S10" s="677"/>
      <c r="T10" s="675"/>
    </row>
    <row r="11" spans="1:32" s="201" customFormat="1" ht="17.25" customHeight="1">
      <c r="A11" s="702" t="s">
        <v>6</v>
      </c>
      <c r="B11" s="703"/>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10" t="s">
        <v>329</v>
      </c>
      <c r="B12" s="711"/>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12" t="s">
        <v>305</v>
      </c>
      <c r="B13" s="713"/>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15" t="s">
        <v>185</v>
      </c>
      <c r="B14" s="686"/>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280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293</v>
      </c>
      <c r="AI28" s="190">
        <f>82/88</f>
        <v>0.9318181818181818</v>
      </c>
    </row>
    <row r="29" spans="1:20" ht="15.75" customHeight="1">
      <c r="A29" s="202"/>
      <c r="B29" s="708" t="s">
        <v>317</v>
      </c>
      <c r="C29" s="708"/>
      <c r="D29" s="708"/>
      <c r="E29" s="708"/>
      <c r="F29" s="258"/>
      <c r="G29" s="258"/>
      <c r="H29" s="258"/>
      <c r="I29" s="258"/>
      <c r="J29" s="258"/>
      <c r="K29" s="258"/>
      <c r="L29" s="206"/>
      <c r="M29" s="707" t="s">
        <v>330</v>
      </c>
      <c r="N29" s="707"/>
      <c r="O29" s="707"/>
      <c r="P29" s="707"/>
      <c r="Q29" s="707"/>
      <c r="R29" s="707"/>
      <c r="S29" s="707"/>
      <c r="T29" s="707"/>
    </row>
    <row r="30" spans="1:20" ht="18.75" customHeight="1">
      <c r="A30" s="202"/>
      <c r="B30" s="709" t="s">
        <v>158</v>
      </c>
      <c r="C30" s="709"/>
      <c r="D30" s="709"/>
      <c r="E30" s="709"/>
      <c r="F30" s="205"/>
      <c r="G30" s="205"/>
      <c r="H30" s="205"/>
      <c r="I30" s="205"/>
      <c r="J30" s="205"/>
      <c r="K30" s="205"/>
      <c r="L30" s="206"/>
      <c r="M30" s="716" t="s">
        <v>159</v>
      </c>
      <c r="N30" s="716"/>
      <c r="O30" s="716"/>
      <c r="P30" s="716"/>
      <c r="Q30" s="716"/>
      <c r="R30" s="716"/>
      <c r="S30" s="716"/>
      <c r="T30" s="716"/>
    </row>
    <row r="31" spans="1:20" ht="18.75">
      <c r="A31" s="208"/>
      <c r="B31" s="655"/>
      <c r="C31" s="655"/>
      <c r="D31" s="655"/>
      <c r="E31" s="655"/>
      <c r="F31" s="209"/>
      <c r="G31" s="209"/>
      <c r="H31" s="209"/>
      <c r="I31" s="209"/>
      <c r="J31" s="209"/>
      <c r="K31" s="209"/>
      <c r="L31" s="209"/>
      <c r="M31" s="656"/>
      <c r="N31" s="656"/>
      <c r="O31" s="656"/>
      <c r="P31" s="656"/>
      <c r="Q31" s="656"/>
      <c r="R31" s="656"/>
      <c r="S31" s="656"/>
      <c r="T31" s="656"/>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14" t="s">
        <v>296</v>
      </c>
      <c r="C33" s="714"/>
      <c r="D33" s="714"/>
      <c r="E33" s="714"/>
      <c r="F33" s="714"/>
      <c r="G33" s="259"/>
      <c r="H33" s="259"/>
      <c r="I33" s="259"/>
      <c r="J33" s="259"/>
      <c r="K33" s="259"/>
      <c r="L33" s="259"/>
      <c r="M33" s="259"/>
      <c r="N33" s="714" t="s">
        <v>296</v>
      </c>
      <c r="O33" s="714"/>
      <c r="P33" s="714"/>
      <c r="Q33" s="714"/>
      <c r="R33" s="714"/>
      <c r="S33" s="714"/>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53" t="s">
        <v>249</v>
      </c>
      <c r="C35" s="553"/>
      <c r="D35" s="553"/>
      <c r="E35" s="553"/>
      <c r="F35" s="210"/>
      <c r="G35" s="210"/>
      <c r="H35" s="210"/>
      <c r="I35" s="182"/>
      <c r="J35" s="182"/>
      <c r="K35" s="182"/>
      <c r="L35" s="182"/>
      <c r="M35" s="554" t="s">
        <v>250</v>
      </c>
      <c r="N35" s="554"/>
      <c r="O35" s="554"/>
      <c r="P35" s="554"/>
      <c r="Q35" s="554"/>
      <c r="R35" s="554"/>
      <c r="S35" s="554"/>
      <c r="T35" s="554"/>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134</v>
      </c>
    </row>
    <row r="39" spans="2:8" s="262" customFormat="1" ht="15" hidden="1">
      <c r="B39" s="263" t="s">
        <v>186</v>
      </c>
      <c r="C39" s="263"/>
      <c r="D39" s="263"/>
      <c r="E39" s="263"/>
      <c r="F39" s="263"/>
      <c r="G39" s="263"/>
      <c r="H39" s="263"/>
    </row>
    <row r="40" spans="2:8" s="264" customFormat="1" ht="15" hidden="1">
      <c r="B40" s="263" t="s">
        <v>187</v>
      </c>
      <c r="C40" s="189"/>
      <c r="D40" s="189"/>
      <c r="E40" s="189"/>
      <c r="F40" s="189"/>
      <c r="G40" s="189"/>
      <c r="H40" s="189"/>
    </row>
    <row r="41" ht="12.75" hidden="1"/>
    <row r="42" ht="12.75" hidden="1"/>
    <row r="43" ht="12.75" hidden="1"/>
    <row r="44" ht="12.75" hidden="1"/>
    <row r="45" ht="12.75" hidden="1"/>
  </sheetData>
  <sheetProtection/>
  <mergeCells count="48">
    <mergeCell ref="A12:B12"/>
    <mergeCell ref="A13:B13"/>
    <mergeCell ref="B33:F33"/>
    <mergeCell ref="N33:S33"/>
    <mergeCell ref="A14:B14"/>
    <mergeCell ref="M31:T31"/>
    <mergeCell ref="B31:E31"/>
    <mergeCell ref="M30:T30"/>
    <mergeCell ref="C6:C10"/>
    <mergeCell ref="E9:E10"/>
    <mergeCell ref="A11:B11"/>
    <mergeCell ref="F9:F10"/>
    <mergeCell ref="A6:B10"/>
    <mergeCell ref="M35:T35"/>
    <mergeCell ref="M29:T29"/>
    <mergeCell ref="B35:E35"/>
    <mergeCell ref="B29:E29"/>
    <mergeCell ref="B30:E30"/>
    <mergeCell ref="P2:T2"/>
    <mergeCell ref="P3:T3"/>
    <mergeCell ref="P4:T4"/>
    <mergeCell ref="A1:C1"/>
    <mergeCell ref="A3:C3"/>
    <mergeCell ref="A4:C4"/>
    <mergeCell ref="E2:N2"/>
    <mergeCell ref="A2:D2"/>
    <mergeCell ref="D4:N4"/>
    <mergeCell ref="E1:N1"/>
    <mergeCell ref="Q8:Q10"/>
    <mergeCell ref="E3:N3"/>
    <mergeCell ref="K6:T7"/>
    <mergeCell ref="D8:E8"/>
    <mergeCell ref="G9:G10"/>
    <mergeCell ref="T8:T10"/>
    <mergeCell ref="D7:J7"/>
    <mergeCell ref="D9:D10"/>
    <mergeCell ref="P5:T5"/>
    <mergeCell ref="D6:J6"/>
    <mergeCell ref="P1:T1"/>
    <mergeCell ref="H8:I8"/>
    <mergeCell ref="I9:I10"/>
    <mergeCell ref="F8:G8"/>
    <mergeCell ref="S8:S10"/>
    <mergeCell ref="K8:M9"/>
    <mergeCell ref="J8:J10"/>
    <mergeCell ref="H9:H10"/>
    <mergeCell ref="R8:R10"/>
    <mergeCell ref="N8:P9"/>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23" t="s">
        <v>188</v>
      </c>
      <c r="B1" s="723"/>
      <c r="C1" s="723"/>
      <c r="D1" s="726" t="s">
        <v>369</v>
      </c>
      <c r="E1" s="726"/>
      <c r="F1" s="726"/>
      <c r="G1" s="726"/>
      <c r="H1" s="726"/>
      <c r="I1" s="726"/>
      <c r="J1" s="727" t="s">
        <v>370</v>
      </c>
      <c r="K1" s="728"/>
      <c r="L1" s="728"/>
    </row>
    <row r="2" spans="1:12" ht="34.5" customHeight="1">
      <c r="A2" s="729" t="s">
        <v>331</v>
      </c>
      <c r="B2" s="729"/>
      <c r="C2" s="729"/>
      <c r="D2" s="726"/>
      <c r="E2" s="726"/>
      <c r="F2" s="726"/>
      <c r="G2" s="726"/>
      <c r="H2" s="726"/>
      <c r="I2" s="726"/>
      <c r="J2" s="730" t="s">
        <v>371</v>
      </c>
      <c r="K2" s="731"/>
      <c r="L2" s="731"/>
    </row>
    <row r="3" spans="1:12" ht="15" customHeight="1">
      <c r="A3" s="265" t="s">
        <v>261</v>
      </c>
      <c r="B3" s="174"/>
      <c r="C3" s="732"/>
      <c r="D3" s="732"/>
      <c r="E3" s="732"/>
      <c r="F3" s="732"/>
      <c r="G3" s="732"/>
      <c r="H3" s="732"/>
      <c r="I3" s="732"/>
      <c r="J3" s="724"/>
      <c r="K3" s="725"/>
      <c r="L3" s="725"/>
    </row>
    <row r="4" spans="1:12" ht="15.75" customHeight="1">
      <c r="A4" s="266"/>
      <c r="B4" s="266"/>
      <c r="C4" s="267"/>
      <c r="D4" s="267"/>
      <c r="E4" s="170"/>
      <c r="F4" s="170"/>
      <c r="G4" s="170"/>
      <c r="H4" s="268"/>
      <c r="I4" s="268"/>
      <c r="J4" s="733" t="s">
        <v>189</v>
      </c>
      <c r="K4" s="733"/>
      <c r="L4" s="733"/>
    </row>
    <row r="5" spans="1:12" s="269" customFormat="1" ht="28.5" customHeight="1">
      <c r="A5" s="718" t="s">
        <v>57</v>
      </c>
      <c r="B5" s="718"/>
      <c r="C5" s="633" t="s">
        <v>31</v>
      </c>
      <c r="D5" s="633" t="s">
        <v>190</v>
      </c>
      <c r="E5" s="633"/>
      <c r="F5" s="633"/>
      <c r="G5" s="633"/>
      <c r="H5" s="633" t="s">
        <v>191</v>
      </c>
      <c r="I5" s="633"/>
      <c r="J5" s="633" t="s">
        <v>192</v>
      </c>
      <c r="K5" s="633"/>
      <c r="L5" s="633"/>
    </row>
    <row r="6" spans="1:13" s="269" customFormat="1" ht="80.25" customHeight="1">
      <c r="A6" s="718"/>
      <c r="B6" s="718"/>
      <c r="C6" s="633"/>
      <c r="D6" s="215" t="s">
        <v>193</v>
      </c>
      <c r="E6" s="215" t="s">
        <v>194</v>
      </c>
      <c r="F6" s="215" t="s">
        <v>332</v>
      </c>
      <c r="G6" s="215" t="s">
        <v>195</v>
      </c>
      <c r="H6" s="215" t="s">
        <v>196</v>
      </c>
      <c r="I6" s="215" t="s">
        <v>197</v>
      </c>
      <c r="J6" s="215" t="s">
        <v>198</v>
      </c>
      <c r="K6" s="215" t="s">
        <v>199</v>
      </c>
      <c r="L6" s="215" t="s">
        <v>200</v>
      </c>
      <c r="M6" s="270"/>
    </row>
    <row r="7" spans="1:12" s="271" customFormat="1" ht="16.5" customHeight="1">
      <c r="A7" s="734" t="s">
        <v>6</v>
      </c>
      <c r="B7" s="734"/>
      <c r="C7" s="221">
        <v>1</v>
      </c>
      <c r="D7" s="221">
        <v>2</v>
      </c>
      <c r="E7" s="221">
        <v>3</v>
      </c>
      <c r="F7" s="221">
        <v>4</v>
      </c>
      <c r="G7" s="221">
        <v>5</v>
      </c>
      <c r="H7" s="221">
        <v>6</v>
      </c>
      <c r="I7" s="221">
        <v>7</v>
      </c>
      <c r="J7" s="221">
        <v>8</v>
      </c>
      <c r="K7" s="221">
        <v>9</v>
      </c>
      <c r="L7" s="221">
        <v>10</v>
      </c>
    </row>
    <row r="8" spans="1:12" s="271" customFormat="1" ht="16.5" customHeight="1">
      <c r="A8" s="721" t="s">
        <v>329</v>
      </c>
      <c r="B8" s="722"/>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19" t="s">
        <v>305</v>
      </c>
      <c r="B9" s="720"/>
      <c r="C9" s="224">
        <v>9</v>
      </c>
      <c r="D9" s="224">
        <v>2</v>
      </c>
      <c r="E9" s="224">
        <v>2</v>
      </c>
      <c r="F9" s="224">
        <v>0</v>
      </c>
      <c r="G9" s="224">
        <v>5</v>
      </c>
      <c r="H9" s="224">
        <v>8</v>
      </c>
      <c r="I9" s="224">
        <v>0</v>
      </c>
      <c r="J9" s="224">
        <v>8</v>
      </c>
      <c r="K9" s="224">
        <v>1</v>
      </c>
      <c r="L9" s="224">
        <v>0</v>
      </c>
    </row>
    <row r="10" spans="1:12" s="271" customFormat="1" ht="16.5" customHeight="1">
      <c r="A10" s="735" t="s">
        <v>185</v>
      </c>
      <c r="B10" s="735"/>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274</v>
      </c>
      <c r="C13" s="272">
        <f aca="true" t="shared" si="3" ref="C13:C23">D13+E13+F13+G13</f>
        <v>0</v>
      </c>
      <c r="D13" s="231">
        <v>0</v>
      </c>
      <c r="E13" s="231">
        <v>0</v>
      </c>
      <c r="F13" s="231">
        <v>0</v>
      </c>
      <c r="G13" s="231">
        <v>0</v>
      </c>
      <c r="H13" s="231">
        <v>0</v>
      </c>
      <c r="I13" s="231">
        <v>0</v>
      </c>
      <c r="J13" s="273">
        <v>0</v>
      </c>
      <c r="K13" s="273">
        <v>0</v>
      </c>
      <c r="L13" s="273">
        <v>0</v>
      </c>
      <c r="AF13" s="271" t="s">
        <v>273</v>
      </c>
    </row>
    <row r="14" spans="1:37" s="271" customFormat="1" ht="16.5" customHeight="1">
      <c r="A14" s="274">
        <v>2</v>
      </c>
      <c r="B14" s="68" t="s">
        <v>306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333</v>
      </c>
      <c r="C17" s="272">
        <f t="shared" si="3"/>
        <v>1</v>
      </c>
      <c r="D17" s="231">
        <v>0</v>
      </c>
      <c r="E17" s="231">
        <v>0</v>
      </c>
      <c r="F17" s="231">
        <v>0</v>
      </c>
      <c r="G17" s="231">
        <v>1</v>
      </c>
      <c r="H17" s="231">
        <v>1</v>
      </c>
      <c r="I17" s="231">
        <v>0</v>
      </c>
      <c r="J17" s="273">
        <v>1</v>
      </c>
      <c r="K17" s="273">
        <v>0</v>
      </c>
      <c r="L17" s="273">
        <v>0</v>
      </c>
      <c r="AF17" s="199" t="s">
        <v>276</v>
      </c>
    </row>
    <row r="18" spans="1:12" s="271" customFormat="1" ht="16.5" customHeight="1">
      <c r="A18" s="274">
        <v>6</v>
      </c>
      <c r="B18" s="68" t="s">
        <v>280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288</v>
      </c>
      <c r="C21" s="272">
        <f t="shared" si="3"/>
        <v>0</v>
      </c>
      <c r="D21" s="231">
        <v>0</v>
      </c>
      <c r="E21" s="231">
        <v>0</v>
      </c>
      <c r="F21" s="231">
        <v>0</v>
      </c>
      <c r="G21" s="231">
        <v>0</v>
      </c>
      <c r="H21" s="231">
        <v>0</v>
      </c>
      <c r="I21" s="231">
        <v>0</v>
      </c>
      <c r="J21" s="273">
        <v>0</v>
      </c>
      <c r="K21" s="273">
        <v>0</v>
      </c>
      <c r="L21" s="273">
        <v>0</v>
      </c>
      <c r="AJ21" s="271" t="s">
        <v>281</v>
      </c>
      <c r="AK21" s="271" t="s">
        <v>282</v>
      </c>
      <c r="AL21" s="271" t="s">
        <v>283</v>
      </c>
      <c r="AM21" s="199" t="s">
        <v>284</v>
      </c>
    </row>
    <row r="22" spans="1:39" s="271" customFormat="1" ht="16.5" customHeight="1">
      <c r="A22" s="274">
        <v>10</v>
      </c>
      <c r="B22" s="68" t="s">
        <v>289</v>
      </c>
      <c r="C22" s="272">
        <f t="shared" si="3"/>
        <v>1</v>
      </c>
      <c r="D22" s="231">
        <v>0</v>
      </c>
      <c r="E22" s="231">
        <v>1</v>
      </c>
      <c r="F22" s="231">
        <v>0</v>
      </c>
      <c r="G22" s="231">
        <v>0</v>
      </c>
      <c r="H22" s="231">
        <v>1</v>
      </c>
      <c r="I22" s="231">
        <v>0</v>
      </c>
      <c r="J22" s="273">
        <v>1</v>
      </c>
      <c r="K22" s="273">
        <v>0</v>
      </c>
      <c r="L22" s="273">
        <v>0</v>
      </c>
      <c r="AM22" s="199" t="s">
        <v>286</v>
      </c>
    </row>
    <row r="23" spans="1:12" s="271" customFormat="1" ht="16.5" customHeight="1">
      <c r="A23" s="274">
        <v>11</v>
      </c>
      <c r="B23" s="68" t="s">
        <v>291</v>
      </c>
      <c r="C23" s="272">
        <f t="shared" si="3"/>
        <v>0</v>
      </c>
      <c r="D23" s="231">
        <v>0</v>
      </c>
      <c r="E23" s="231">
        <v>0</v>
      </c>
      <c r="F23" s="231">
        <v>0</v>
      </c>
      <c r="G23" s="231">
        <v>0</v>
      </c>
      <c r="H23" s="231">
        <v>0</v>
      </c>
      <c r="I23" s="231">
        <v>0</v>
      </c>
      <c r="J23" s="273">
        <v>0</v>
      </c>
      <c r="K23" s="273">
        <v>0</v>
      </c>
      <c r="L23" s="273">
        <v>0</v>
      </c>
    </row>
    <row r="24" ht="9" customHeight="1">
      <c r="AJ24" s="233" t="s">
        <v>281</v>
      </c>
    </row>
    <row r="25" spans="1:36" ht="15.75" customHeight="1">
      <c r="A25" s="668" t="s">
        <v>334</v>
      </c>
      <c r="B25" s="668"/>
      <c r="C25" s="668"/>
      <c r="D25" s="668"/>
      <c r="E25" s="182"/>
      <c r="F25" s="673" t="s">
        <v>292</v>
      </c>
      <c r="G25" s="673"/>
      <c r="H25" s="673"/>
      <c r="I25" s="673"/>
      <c r="J25" s="673"/>
      <c r="K25" s="673"/>
      <c r="L25" s="673"/>
      <c r="AJ25" s="190" t="s">
        <v>290</v>
      </c>
    </row>
    <row r="26" spans="1:44" ht="15" customHeight="1">
      <c r="A26" s="658" t="s">
        <v>158</v>
      </c>
      <c r="B26" s="658"/>
      <c r="C26" s="658"/>
      <c r="D26" s="658"/>
      <c r="E26" s="183"/>
      <c r="F26" s="661" t="s">
        <v>159</v>
      </c>
      <c r="G26" s="661"/>
      <c r="H26" s="661"/>
      <c r="I26" s="661"/>
      <c r="J26" s="661"/>
      <c r="K26" s="661"/>
      <c r="L26" s="661"/>
      <c r="AR26" s="190"/>
    </row>
    <row r="27" spans="1:12" s="170" customFormat="1" ht="18.75">
      <c r="A27" s="655"/>
      <c r="B27" s="655"/>
      <c r="C27" s="655"/>
      <c r="D27" s="655"/>
      <c r="E27" s="182"/>
      <c r="F27" s="656"/>
      <c r="G27" s="656"/>
      <c r="H27" s="656"/>
      <c r="I27" s="656"/>
      <c r="J27" s="656"/>
      <c r="K27" s="656"/>
      <c r="L27" s="656"/>
    </row>
    <row r="28" spans="1:35" ht="18">
      <c r="A28" s="187"/>
      <c r="B28" s="187"/>
      <c r="C28" s="182"/>
      <c r="D28" s="182"/>
      <c r="E28" s="182"/>
      <c r="F28" s="182"/>
      <c r="G28" s="182"/>
      <c r="H28" s="182"/>
      <c r="I28" s="182"/>
      <c r="J28" s="182"/>
      <c r="K28" s="182"/>
      <c r="L28" s="182"/>
      <c r="AG28" s="233" t="s">
        <v>293</v>
      </c>
      <c r="AI28" s="190">
        <f>82/88</f>
        <v>0.9318181818181818</v>
      </c>
    </row>
    <row r="29" spans="1:12" ht="18">
      <c r="A29" s="187"/>
      <c r="B29" s="717" t="s">
        <v>296</v>
      </c>
      <c r="C29" s="717"/>
      <c r="D29" s="182"/>
      <c r="E29" s="182"/>
      <c r="F29" s="182"/>
      <c r="G29" s="182"/>
      <c r="H29" s="717" t="s">
        <v>296</v>
      </c>
      <c r="I29" s="717"/>
      <c r="J29" s="717"/>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202</v>
      </c>
      <c r="B32" s="185"/>
      <c r="C32" s="186"/>
      <c r="D32" s="186"/>
      <c r="E32" s="186"/>
      <c r="F32" s="186"/>
      <c r="G32" s="186"/>
      <c r="H32" s="186"/>
      <c r="I32" s="186"/>
      <c r="J32" s="186"/>
      <c r="K32" s="186"/>
      <c r="L32" s="186"/>
    </row>
    <row r="33" spans="1:12" s="211" customFormat="1" ht="18.75" hidden="1">
      <c r="A33" s="237"/>
      <c r="B33" s="279" t="s">
        <v>203</v>
      </c>
      <c r="C33" s="279"/>
      <c r="D33" s="279"/>
      <c r="E33" s="236"/>
      <c r="F33" s="236"/>
      <c r="G33" s="236"/>
      <c r="H33" s="236"/>
      <c r="I33" s="236"/>
      <c r="J33" s="236"/>
      <c r="K33" s="236"/>
      <c r="L33" s="236"/>
    </row>
    <row r="34" spans="1:12" s="211" customFormat="1" ht="18.75" hidden="1">
      <c r="A34" s="237"/>
      <c r="B34" s="279" t="s">
        <v>204</v>
      </c>
      <c r="C34" s="279"/>
      <c r="D34" s="279"/>
      <c r="E34" s="279"/>
      <c r="F34" s="236"/>
      <c r="G34" s="236"/>
      <c r="H34" s="236"/>
      <c r="I34" s="236"/>
      <c r="J34" s="236"/>
      <c r="K34" s="236"/>
      <c r="L34" s="236"/>
    </row>
    <row r="35" spans="1:12" s="211" customFormat="1" ht="18.75" hidden="1">
      <c r="A35" s="237"/>
      <c r="B35" s="236" t="s">
        <v>205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53" t="s">
        <v>249</v>
      </c>
      <c r="B37" s="553"/>
      <c r="C37" s="553"/>
      <c r="D37" s="553"/>
      <c r="E37" s="210"/>
      <c r="F37" s="554" t="s">
        <v>250</v>
      </c>
      <c r="G37" s="554"/>
      <c r="H37" s="554"/>
      <c r="I37" s="554"/>
      <c r="J37" s="554"/>
      <c r="K37" s="554"/>
      <c r="L37" s="554"/>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36" t="s">
        <v>206</v>
      </c>
      <c r="B1" s="736"/>
      <c r="C1" s="736"/>
      <c r="D1" s="726" t="s">
        <v>372</v>
      </c>
      <c r="E1" s="726"/>
      <c r="F1" s="726"/>
      <c r="G1" s="726"/>
      <c r="H1" s="726"/>
      <c r="I1" s="170"/>
      <c r="J1" s="171" t="s">
        <v>366</v>
      </c>
      <c r="K1" s="280"/>
      <c r="L1" s="280"/>
    </row>
    <row r="2" spans="1:12" ht="15.75" customHeight="1">
      <c r="A2" s="740" t="s">
        <v>307</v>
      </c>
      <c r="B2" s="740"/>
      <c r="C2" s="740"/>
      <c r="D2" s="726"/>
      <c r="E2" s="726"/>
      <c r="F2" s="726"/>
      <c r="G2" s="726"/>
      <c r="H2" s="726"/>
      <c r="I2" s="170"/>
      <c r="J2" s="281" t="s">
        <v>308</v>
      </c>
      <c r="K2" s="281"/>
      <c r="L2" s="281"/>
    </row>
    <row r="3" spans="1:12" ht="18.75" customHeight="1">
      <c r="A3" s="646" t="s">
        <v>259</v>
      </c>
      <c r="B3" s="646"/>
      <c r="C3" s="646"/>
      <c r="D3" s="167"/>
      <c r="E3" s="167"/>
      <c r="F3" s="167"/>
      <c r="G3" s="167"/>
      <c r="H3" s="167"/>
      <c r="I3" s="170"/>
      <c r="J3" s="174" t="s">
        <v>365</v>
      </c>
      <c r="K3" s="174"/>
      <c r="L3" s="174"/>
    </row>
    <row r="4" spans="1:12" ht="15.75" customHeight="1">
      <c r="A4" s="737" t="s">
        <v>335</v>
      </c>
      <c r="B4" s="737"/>
      <c r="C4" s="737"/>
      <c r="D4" s="752"/>
      <c r="E4" s="752"/>
      <c r="F4" s="752"/>
      <c r="G4" s="752"/>
      <c r="H4" s="752"/>
      <c r="I4" s="170"/>
      <c r="J4" s="282" t="s">
        <v>300</v>
      </c>
      <c r="K4" s="282"/>
      <c r="L4" s="282"/>
    </row>
    <row r="5" spans="1:12" ht="15.75">
      <c r="A5" s="741"/>
      <c r="B5" s="741"/>
      <c r="C5" s="166"/>
      <c r="D5" s="170"/>
      <c r="E5" s="170"/>
      <c r="F5" s="170"/>
      <c r="G5" s="170"/>
      <c r="H5" s="283"/>
      <c r="I5" s="753" t="s">
        <v>336</v>
      </c>
      <c r="J5" s="753"/>
      <c r="K5" s="753"/>
      <c r="L5" s="753"/>
    </row>
    <row r="6" spans="1:12" ht="18.75" customHeight="1">
      <c r="A6" s="638" t="s">
        <v>57</v>
      </c>
      <c r="B6" s="639"/>
      <c r="C6" s="748" t="s">
        <v>207</v>
      </c>
      <c r="D6" s="659" t="s">
        <v>208</v>
      </c>
      <c r="E6" s="751"/>
      <c r="F6" s="660"/>
      <c r="G6" s="659" t="s">
        <v>209</v>
      </c>
      <c r="H6" s="751"/>
      <c r="I6" s="751"/>
      <c r="J6" s="751"/>
      <c r="K6" s="751"/>
      <c r="L6" s="660"/>
    </row>
    <row r="7" spans="1:12" ht="15.75" customHeight="1">
      <c r="A7" s="640"/>
      <c r="B7" s="641"/>
      <c r="C7" s="750"/>
      <c r="D7" s="659" t="s">
        <v>7</v>
      </c>
      <c r="E7" s="751"/>
      <c r="F7" s="660"/>
      <c r="G7" s="748" t="s">
        <v>30</v>
      </c>
      <c r="H7" s="659" t="s">
        <v>7</v>
      </c>
      <c r="I7" s="751"/>
      <c r="J7" s="751"/>
      <c r="K7" s="751"/>
      <c r="L7" s="660"/>
    </row>
    <row r="8" spans="1:12" ht="14.25" customHeight="1">
      <c r="A8" s="640"/>
      <c r="B8" s="641"/>
      <c r="C8" s="750"/>
      <c r="D8" s="748" t="s">
        <v>210</v>
      </c>
      <c r="E8" s="748" t="s">
        <v>211</v>
      </c>
      <c r="F8" s="748" t="s">
        <v>212</v>
      </c>
      <c r="G8" s="750"/>
      <c r="H8" s="748" t="s">
        <v>213</v>
      </c>
      <c r="I8" s="748" t="s">
        <v>214</v>
      </c>
      <c r="J8" s="748" t="s">
        <v>215</v>
      </c>
      <c r="K8" s="748" t="s">
        <v>216</v>
      </c>
      <c r="L8" s="748" t="s">
        <v>217</v>
      </c>
    </row>
    <row r="9" spans="1:12" ht="77.25" customHeight="1">
      <c r="A9" s="642"/>
      <c r="B9" s="643"/>
      <c r="C9" s="749"/>
      <c r="D9" s="749"/>
      <c r="E9" s="749"/>
      <c r="F9" s="749"/>
      <c r="G9" s="749"/>
      <c r="H9" s="749"/>
      <c r="I9" s="749"/>
      <c r="J9" s="749"/>
      <c r="K9" s="749"/>
      <c r="L9" s="749"/>
    </row>
    <row r="10" spans="1:12" s="271" customFormat="1" ht="16.5" customHeight="1">
      <c r="A10" s="742" t="s">
        <v>6</v>
      </c>
      <c r="B10" s="743"/>
      <c r="C10" s="220">
        <v>1</v>
      </c>
      <c r="D10" s="220">
        <v>2</v>
      </c>
      <c r="E10" s="220">
        <v>3</v>
      </c>
      <c r="F10" s="220">
        <v>4</v>
      </c>
      <c r="G10" s="220">
        <v>5</v>
      </c>
      <c r="H10" s="220">
        <v>6</v>
      </c>
      <c r="I10" s="220">
        <v>7</v>
      </c>
      <c r="J10" s="220">
        <v>8</v>
      </c>
      <c r="K10" s="221" t="s">
        <v>63</v>
      </c>
      <c r="L10" s="221" t="s">
        <v>83</v>
      </c>
    </row>
    <row r="11" spans="1:12" s="271" customFormat="1" ht="16.5" customHeight="1">
      <c r="A11" s="746" t="s">
        <v>304</v>
      </c>
      <c r="B11" s="74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44" t="s">
        <v>305</v>
      </c>
      <c r="B12" s="745"/>
      <c r="C12" s="224">
        <v>12</v>
      </c>
      <c r="D12" s="224">
        <v>0</v>
      </c>
      <c r="E12" s="224">
        <v>1</v>
      </c>
      <c r="F12" s="224">
        <v>11</v>
      </c>
      <c r="G12" s="224">
        <v>10</v>
      </c>
      <c r="H12" s="224">
        <v>0</v>
      </c>
      <c r="I12" s="224">
        <v>0</v>
      </c>
      <c r="J12" s="224">
        <v>0</v>
      </c>
      <c r="K12" s="224">
        <v>6</v>
      </c>
      <c r="L12" s="224">
        <v>4</v>
      </c>
    </row>
    <row r="13" spans="1:32" s="271" customFormat="1" ht="16.5" customHeight="1">
      <c r="A13" s="738" t="s">
        <v>30</v>
      </c>
      <c r="B13" s="73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273</v>
      </c>
    </row>
    <row r="14" spans="1:37" s="271" customFormat="1" ht="16.5" customHeight="1">
      <c r="A14" s="274" t="s">
        <v>0</v>
      </c>
      <c r="B14" s="198" t="s">
        <v>136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275</v>
      </c>
      <c r="C17" s="226">
        <f t="shared" si="2"/>
        <v>1</v>
      </c>
      <c r="D17" s="231">
        <v>0</v>
      </c>
      <c r="E17" s="231">
        <v>0</v>
      </c>
      <c r="F17" s="231">
        <v>1</v>
      </c>
      <c r="G17" s="226">
        <f t="shared" si="1"/>
        <v>1</v>
      </c>
      <c r="H17" s="231">
        <v>0</v>
      </c>
      <c r="I17" s="231">
        <v>0</v>
      </c>
      <c r="J17" s="273">
        <v>0</v>
      </c>
      <c r="K17" s="273">
        <v>0</v>
      </c>
      <c r="L17" s="273">
        <v>1</v>
      </c>
      <c r="M17" s="285"/>
      <c r="AF17" s="199" t="s">
        <v>276</v>
      </c>
    </row>
    <row r="18" spans="1:14" s="271" customFormat="1" ht="15.75" customHeight="1">
      <c r="A18" s="200">
        <v>3</v>
      </c>
      <c r="B18" s="68" t="s">
        <v>277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280</v>
      </c>
      <c r="C21" s="226">
        <f t="shared" si="2"/>
        <v>0</v>
      </c>
      <c r="D21" s="231">
        <v>0</v>
      </c>
      <c r="E21" s="231">
        <v>0</v>
      </c>
      <c r="F21" s="231">
        <v>0</v>
      </c>
      <c r="G21" s="226">
        <f t="shared" si="1"/>
        <v>0</v>
      </c>
      <c r="H21" s="231">
        <v>0</v>
      </c>
      <c r="I21" s="231">
        <v>0</v>
      </c>
      <c r="J21" s="273">
        <v>0</v>
      </c>
      <c r="K21" s="273">
        <v>0</v>
      </c>
      <c r="L21" s="273">
        <v>0</v>
      </c>
      <c r="M21" s="285"/>
      <c r="AJ21" s="271" t="s">
        <v>281</v>
      </c>
      <c r="AK21" s="271" t="s">
        <v>282</v>
      </c>
      <c r="AL21" s="271" t="s">
        <v>283</v>
      </c>
      <c r="AM21" s="199" t="s">
        <v>284</v>
      </c>
    </row>
    <row r="22" spans="1:39" s="271" customFormat="1" ht="15.75" customHeight="1">
      <c r="A22" s="200">
        <v>7</v>
      </c>
      <c r="B22" s="68" t="s">
        <v>285</v>
      </c>
      <c r="C22" s="226">
        <f t="shared" si="2"/>
        <v>0</v>
      </c>
      <c r="D22" s="231">
        <v>0</v>
      </c>
      <c r="E22" s="231">
        <v>0</v>
      </c>
      <c r="F22" s="231">
        <v>0</v>
      </c>
      <c r="G22" s="226">
        <f t="shared" si="1"/>
        <v>0</v>
      </c>
      <c r="H22" s="231">
        <v>0</v>
      </c>
      <c r="I22" s="231">
        <v>0</v>
      </c>
      <c r="J22" s="273">
        <v>0</v>
      </c>
      <c r="K22" s="273">
        <v>0</v>
      </c>
      <c r="L22" s="273">
        <v>0</v>
      </c>
      <c r="M22" s="285"/>
      <c r="N22" s="178"/>
      <c r="AM22" s="199" t="s">
        <v>286</v>
      </c>
    </row>
    <row r="23" spans="1:13" s="271" customFormat="1" ht="15.75" customHeight="1">
      <c r="A23" s="200">
        <v>8</v>
      </c>
      <c r="B23" s="68" t="s">
        <v>287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288</v>
      </c>
      <c r="C24" s="226">
        <f t="shared" si="2"/>
        <v>0</v>
      </c>
      <c r="D24" s="231">
        <v>0</v>
      </c>
      <c r="E24" s="231">
        <v>0</v>
      </c>
      <c r="F24" s="231">
        <v>0</v>
      </c>
      <c r="G24" s="226">
        <f t="shared" si="1"/>
        <v>0</v>
      </c>
      <c r="H24" s="231">
        <v>0</v>
      </c>
      <c r="I24" s="231">
        <v>0</v>
      </c>
      <c r="J24" s="273">
        <v>0</v>
      </c>
      <c r="K24" s="273">
        <v>0</v>
      </c>
      <c r="L24" s="273">
        <v>0</v>
      </c>
      <c r="M24" s="285"/>
      <c r="AJ24" s="271" t="s">
        <v>281</v>
      </c>
    </row>
    <row r="25" spans="1:36" s="271" customFormat="1" ht="15.75" customHeight="1">
      <c r="A25" s="200">
        <v>10</v>
      </c>
      <c r="B25" s="68" t="s">
        <v>289</v>
      </c>
      <c r="C25" s="226">
        <f t="shared" si="2"/>
        <v>1</v>
      </c>
      <c r="D25" s="231">
        <v>0</v>
      </c>
      <c r="E25" s="231">
        <v>0</v>
      </c>
      <c r="F25" s="231">
        <v>1</v>
      </c>
      <c r="G25" s="226">
        <f t="shared" si="1"/>
        <v>1</v>
      </c>
      <c r="H25" s="231">
        <v>0</v>
      </c>
      <c r="I25" s="231">
        <v>0</v>
      </c>
      <c r="J25" s="273">
        <v>0</v>
      </c>
      <c r="K25" s="273">
        <v>0</v>
      </c>
      <c r="L25" s="273">
        <v>1</v>
      </c>
      <c r="M25" s="285"/>
      <c r="AJ25" s="199" t="s">
        <v>290</v>
      </c>
    </row>
    <row r="26" spans="1:44" s="271" customFormat="1" ht="15.75" customHeight="1">
      <c r="A26" s="200">
        <v>11</v>
      </c>
      <c r="B26" s="68" t="s">
        <v>291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68" t="s">
        <v>292</v>
      </c>
      <c r="B28" s="668"/>
      <c r="C28" s="668"/>
      <c r="D28" s="668"/>
      <c r="E28" s="668"/>
      <c r="F28" s="182"/>
      <c r="G28" s="181"/>
      <c r="H28" s="294" t="s">
        <v>337</v>
      </c>
      <c r="I28" s="295"/>
      <c r="J28" s="295"/>
      <c r="K28" s="295"/>
      <c r="L28" s="295"/>
      <c r="AG28" s="233" t="s">
        <v>293</v>
      </c>
      <c r="AI28" s="190">
        <f>82/88</f>
        <v>0.9318181818181818</v>
      </c>
    </row>
    <row r="29" spans="1:12" ht="15" customHeight="1">
      <c r="A29" s="658" t="s">
        <v>4</v>
      </c>
      <c r="B29" s="658"/>
      <c r="C29" s="658"/>
      <c r="D29" s="658"/>
      <c r="E29" s="658"/>
      <c r="F29" s="182"/>
      <c r="G29" s="183"/>
      <c r="H29" s="661" t="s">
        <v>159</v>
      </c>
      <c r="I29" s="661"/>
      <c r="J29" s="661"/>
      <c r="K29" s="661"/>
      <c r="L29" s="661"/>
    </row>
    <row r="30" spans="1:14" s="170" customFormat="1" ht="18.75">
      <c r="A30" s="655"/>
      <c r="B30" s="655"/>
      <c r="C30" s="655"/>
      <c r="D30" s="655"/>
      <c r="E30" s="655"/>
      <c r="F30" s="296"/>
      <c r="G30" s="182"/>
      <c r="H30" s="656"/>
      <c r="I30" s="656"/>
      <c r="J30" s="656"/>
      <c r="K30" s="656"/>
      <c r="L30" s="656"/>
      <c r="M30" s="297"/>
      <c r="N30" s="297"/>
    </row>
    <row r="31" spans="1:12" ht="18">
      <c r="A31" s="182"/>
      <c r="B31" s="182"/>
      <c r="C31" s="182"/>
      <c r="D31" s="182"/>
      <c r="E31" s="182"/>
      <c r="F31" s="182"/>
      <c r="G31" s="182"/>
      <c r="H31" s="182"/>
      <c r="I31" s="182"/>
      <c r="J31" s="182"/>
      <c r="K31" s="182"/>
      <c r="L31" s="298"/>
    </row>
    <row r="32" spans="1:12" ht="18">
      <c r="A32" s="182"/>
      <c r="B32" s="717" t="s">
        <v>296</v>
      </c>
      <c r="C32" s="717"/>
      <c r="D32" s="717"/>
      <c r="E32" s="717"/>
      <c r="F32" s="182"/>
      <c r="G32" s="182"/>
      <c r="H32" s="182"/>
      <c r="I32" s="717" t="s">
        <v>296</v>
      </c>
      <c r="J32" s="717"/>
      <c r="K32" s="717"/>
      <c r="L32" s="298"/>
    </row>
    <row r="33" spans="1:12" ht="10.5" customHeight="1">
      <c r="A33" s="182"/>
      <c r="B33" s="182"/>
      <c r="C33" s="299" t="s">
        <v>295</v>
      </c>
      <c r="D33" s="299"/>
      <c r="E33" s="299"/>
      <c r="F33" s="299"/>
      <c r="G33" s="299"/>
      <c r="H33" s="299"/>
      <c r="I33" s="299"/>
      <c r="J33" s="300" t="s">
        <v>295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54" t="s">
        <v>218</v>
      </c>
      <c r="C40" s="754"/>
      <c r="D40" s="754"/>
      <c r="E40" s="754"/>
      <c r="F40" s="754"/>
      <c r="G40" s="303"/>
      <c r="H40" s="301"/>
      <c r="I40" s="301"/>
      <c r="J40" s="301"/>
      <c r="K40" s="301"/>
      <c r="L40" s="301"/>
      <c r="M40" s="265"/>
      <c r="N40" s="265"/>
      <c r="O40" s="265"/>
      <c r="P40" s="265"/>
    </row>
    <row r="41" spans="1:12" ht="12.75" customHeight="1" hidden="1">
      <c r="A41" s="182"/>
      <c r="B41" s="279" t="s">
        <v>219</v>
      </c>
      <c r="C41" s="304"/>
      <c r="D41" s="304"/>
      <c r="E41" s="304"/>
      <c r="F41" s="304"/>
      <c r="G41" s="182"/>
      <c r="H41" s="301"/>
      <c r="I41" s="301"/>
      <c r="J41" s="301"/>
      <c r="K41" s="301"/>
      <c r="L41" s="301"/>
    </row>
    <row r="42" spans="1:12" ht="12.75" customHeight="1" hidden="1">
      <c r="A42" s="182"/>
      <c r="B42" s="236" t="s">
        <v>220</v>
      </c>
      <c r="C42" s="304"/>
      <c r="D42" s="304"/>
      <c r="E42" s="304"/>
      <c r="F42" s="304"/>
      <c r="G42" s="182"/>
      <c r="H42" s="301"/>
      <c r="I42" s="301"/>
      <c r="J42" s="301"/>
      <c r="K42" s="301"/>
      <c r="L42" s="301"/>
    </row>
    <row r="43" spans="1:12" ht="18.75">
      <c r="A43" s="553" t="s">
        <v>338</v>
      </c>
      <c r="B43" s="553"/>
      <c r="C43" s="553"/>
      <c r="D43" s="553"/>
      <c r="E43" s="553"/>
      <c r="F43" s="182"/>
      <c r="G43" s="301"/>
      <c r="H43" s="554" t="s">
        <v>250</v>
      </c>
      <c r="I43" s="554"/>
      <c r="J43" s="554"/>
      <c r="K43" s="554"/>
      <c r="L43" s="554"/>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49" t="s">
        <v>221</v>
      </c>
      <c r="B1" s="649"/>
      <c r="C1" s="649"/>
      <c r="D1" s="649"/>
      <c r="E1" s="306"/>
      <c r="F1" s="644" t="s">
        <v>373</v>
      </c>
      <c r="G1" s="644"/>
      <c r="H1" s="644"/>
      <c r="I1" s="644"/>
      <c r="J1" s="644"/>
      <c r="K1" s="644"/>
      <c r="L1" s="644"/>
      <c r="M1" s="644"/>
      <c r="N1" s="644"/>
      <c r="O1" s="644"/>
      <c r="P1" s="307" t="s">
        <v>297</v>
      </c>
      <c r="Q1" s="308"/>
      <c r="R1" s="308"/>
      <c r="S1" s="308"/>
      <c r="T1" s="308"/>
    </row>
    <row r="2" spans="1:20" s="177" customFormat="1" ht="20.25" customHeight="1">
      <c r="A2" s="755" t="s">
        <v>307</v>
      </c>
      <c r="B2" s="755"/>
      <c r="C2" s="755"/>
      <c r="D2" s="755"/>
      <c r="E2" s="306"/>
      <c r="F2" s="644"/>
      <c r="G2" s="644"/>
      <c r="H2" s="644"/>
      <c r="I2" s="644"/>
      <c r="J2" s="644"/>
      <c r="K2" s="644"/>
      <c r="L2" s="644"/>
      <c r="M2" s="644"/>
      <c r="N2" s="644"/>
      <c r="O2" s="644"/>
      <c r="P2" s="308" t="s">
        <v>339</v>
      </c>
      <c r="Q2" s="308"/>
      <c r="R2" s="308"/>
      <c r="S2" s="308"/>
      <c r="T2" s="308"/>
    </row>
    <row r="3" spans="1:20" s="177" customFormat="1" ht="15" customHeight="1">
      <c r="A3" s="755" t="s">
        <v>259</v>
      </c>
      <c r="B3" s="755"/>
      <c r="C3" s="755"/>
      <c r="D3" s="755"/>
      <c r="E3" s="306"/>
      <c r="F3" s="644"/>
      <c r="G3" s="644"/>
      <c r="H3" s="644"/>
      <c r="I3" s="644"/>
      <c r="J3" s="644"/>
      <c r="K3" s="644"/>
      <c r="L3" s="644"/>
      <c r="M3" s="644"/>
      <c r="N3" s="644"/>
      <c r="O3" s="644"/>
      <c r="P3" s="307" t="s">
        <v>365</v>
      </c>
      <c r="Q3" s="307"/>
      <c r="R3" s="307"/>
      <c r="S3" s="309"/>
      <c r="T3" s="309"/>
    </row>
    <row r="4" spans="1:20" s="177" customFormat="1" ht="15.75" customHeight="1">
      <c r="A4" s="757" t="s">
        <v>340</v>
      </c>
      <c r="B4" s="757"/>
      <c r="C4" s="757"/>
      <c r="D4" s="757"/>
      <c r="E4" s="307"/>
      <c r="F4" s="644"/>
      <c r="G4" s="644"/>
      <c r="H4" s="644"/>
      <c r="I4" s="644"/>
      <c r="J4" s="644"/>
      <c r="K4" s="644"/>
      <c r="L4" s="644"/>
      <c r="M4" s="644"/>
      <c r="N4" s="644"/>
      <c r="O4" s="644"/>
      <c r="P4" s="308" t="s">
        <v>309</v>
      </c>
      <c r="Q4" s="307"/>
      <c r="R4" s="307"/>
      <c r="S4" s="309"/>
      <c r="T4" s="309"/>
    </row>
    <row r="5" spans="1:18" s="177" customFormat="1" ht="24" customHeight="1">
      <c r="A5" s="310"/>
      <c r="B5" s="310"/>
      <c r="C5" s="310"/>
      <c r="F5" s="756"/>
      <c r="G5" s="756"/>
      <c r="H5" s="756"/>
      <c r="I5" s="756"/>
      <c r="J5" s="756"/>
      <c r="K5" s="756"/>
      <c r="L5" s="756"/>
      <c r="M5" s="756"/>
      <c r="N5" s="756"/>
      <c r="O5" s="756"/>
      <c r="P5" s="311" t="s">
        <v>341</v>
      </c>
      <c r="Q5" s="312"/>
      <c r="R5" s="312"/>
    </row>
    <row r="6" spans="1:20" s="313" customFormat="1" ht="21.75" customHeight="1">
      <c r="A6" s="759" t="s">
        <v>57</v>
      </c>
      <c r="B6" s="760"/>
      <c r="C6" s="652" t="s">
        <v>31</v>
      </c>
      <c r="D6" s="636"/>
      <c r="E6" s="652" t="s">
        <v>7</v>
      </c>
      <c r="F6" s="758"/>
      <c r="G6" s="758"/>
      <c r="H6" s="758"/>
      <c r="I6" s="758"/>
      <c r="J6" s="758"/>
      <c r="K6" s="758"/>
      <c r="L6" s="758"/>
      <c r="M6" s="758"/>
      <c r="N6" s="758"/>
      <c r="O6" s="758"/>
      <c r="P6" s="758"/>
      <c r="Q6" s="758"/>
      <c r="R6" s="758"/>
      <c r="S6" s="758"/>
      <c r="T6" s="636"/>
    </row>
    <row r="7" spans="1:21" s="313" customFormat="1" ht="22.5" customHeight="1">
      <c r="A7" s="761"/>
      <c r="B7" s="762"/>
      <c r="C7" s="669" t="s">
        <v>342</v>
      </c>
      <c r="D7" s="669" t="s">
        <v>343</v>
      </c>
      <c r="E7" s="652" t="s">
        <v>222</v>
      </c>
      <c r="F7" s="768"/>
      <c r="G7" s="768"/>
      <c r="H7" s="768"/>
      <c r="I7" s="768"/>
      <c r="J7" s="768"/>
      <c r="K7" s="768"/>
      <c r="L7" s="769"/>
      <c r="M7" s="652" t="s">
        <v>344</v>
      </c>
      <c r="N7" s="758"/>
      <c r="O7" s="758"/>
      <c r="P7" s="758"/>
      <c r="Q7" s="758"/>
      <c r="R7" s="758"/>
      <c r="S7" s="758"/>
      <c r="T7" s="636"/>
      <c r="U7" s="314"/>
    </row>
    <row r="8" spans="1:20" s="313" customFormat="1" ht="42.75" customHeight="1">
      <c r="A8" s="761"/>
      <c r="B8" s="762"/>
      <c r="C8" s="670"/>
      <c r="D8" s="670"/>
      <c r="E8" s="633" t="s">
        <v>345</v>
      </c>
      <c r="F8" s="633"/>
      <c r="G8" s="652" t="s">
        <v>346</v>
      </c>
      <c r="H8" s="758"/>
      <c r="I8" s="758"/>
      <c r="J8" s="758"/>
      <c r="K8" s="758"/>
      <c r="L8" s="636"/>
      <c r="M8" s="633" t="s">
        <v>347</v>
      </c>
      <c r="N8" s="633"/>
      <c r="O8" s="652" t="s">
        <v>346</v>
      </c>
      <c r="P8" s="758"/>
      <c r="Q8" s="758"/>
      <c r="R8" s="758"/>
      <c r="S8" s="758"/>
      <c r="T8" s="636"/>
    </row>
    <row r="9" spans="1:20" s="313" customFormat="1" ht="35.25" customHeight="1">
      <c r="A9" s="761"/>
      <c r="B9" s="762"/>
      <c r="C9" s="670"/>
      <c r="D9" s="670"/>
      <c r="E9" s="669" t="s">
        <v>223</v>
      </c>
      <c r="F9" s="669" t="s">
        <v>224</v>
      </c>
      <c r="G9" s="763" t="s">
        <v>225</v>
      </c>
      <c r="H9" s="764"/>
      <c r="I9" s="763" t="s">
        <v>226</v>
      </c>
      <c r="J9" s="764"/>
      <c r="K9" s="763" t="s">
        <v>227</v>
      </c>
      <c r="L9" s="764"/>
      <c r="M9" s="669" t="s">
        <v>228</v>
      </c>
      <c r="N9" s="669" t="s">
        <v>224</v>
      </c>
      <c r="O9" s="763" t="s">
        <v>225</v>
      </c>
      <c r="P9" s="764"/>
      <c r="Q9" s="763" t="s">
        <v>229</v>
      </c>
      <c r="R9" s="764"/>
      <c r="S9" s="763" t="s">
        <v>230</v>
      </c>
      <c r="T9" s="764"/>
    </row>
    <row r="10" spans="1:20" s="313" customFormat="1" ht="25.5" customHeight="1">
      <c r="A10" s="763"/>
      <c r="B10" s="764"/>
      <c r="C10" s="671"/>
      <c r="D10" s="671"/>
      <c r="E10" s="671"/>
      <c r="F10" s="671"/>
      <c r="G10" s="215" t="s">
        <v>228</v>
      </c>
      <c r="H10" s="215" t="s">
        <v>224</v>
      </c>
      <c r="I10" s="219" t="s">
        <v>228</v>
      </c>
      <c r="J10" s="215" t="s">
        <v>224</v>
      </c>
      <c r="K10" s="219" t="s">
        <v>228</v>
      </c>
      <c r="L10" s="215" t="s">
        <v>224</v>
      </c>
      <c r="M10" s="671"/>
      <c r="N10" s="671"/>
      <c r="O10" s="215" t="s">
        <v>228</v>
      </c>
      <c r="P10" s="215" t="s">
        <v>224</v>
      </c>
      <c r="Q10" s="219" t="s">
        <v>228</v>
      </c>
      <c r="R10" s="215" t="s">
        <v>224</v>
      </c>
      <c r="S10" s="219" t="s">
        <v>228</v>
      </c>
      <c r="T10" s="215" t="s">
        <v>224</v>
      </c>
    </row>
    <row r="11" spans="1:32" s="222" customFormat="1" ht="12.75">
      <c r="A11" s="772" t="s">
        <v>6</v>
      </c>
      <c r="B11" s="773"/>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273</v>
      </c>
    </row>
    <row r="12" spans="1:20" s="222" customFormat="1" ht="20.25" customHeight="1">
      <c r="A12" s="765" t="s">
        <v>329</v>
      </c>
      <c r="B12" s="766"/>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70" t="s">
        <v>305</v>
      </c>
      <c r="B13" s="771"/>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74" t="s">
        <v>30</v>
      </c>
      <c r="B14" s="775"/>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276</v>
      </c>
    </row>
    <row r="18" spans="1:20" s="178" customFormat="1" ht="15.75" customHeight="1">
      <c r="A18" s="200">
        <v>2</v>
      </c>
      <c r="B18" s="68" t="s">
        <v>306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281</v>
      </c>
      <c r="AK21" s="178" t="s">
        <v>282</v>
      </c>
      <c r="AL21" s="178" t="s">
        <v>283</v>
      </c>
      <c r="AM21" s="199" t="s">
        <v>284</v>
      </c>
    </row>
    <row r="22" spans="1:39" s="178" customFormat="1" ht="15.75" customHeight="1">
      <c r="A22" s="200">
        <v>6</v>
      </c>
      <c r="B22" s="68" t="s">
        <v>280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286</v>
      </c>
    </row>
    <row r="23" spans="1:20" s="178" customFormat="1" ht="15.75" customHeight="1">
      <c r="A23" s="200">
        <v>7</v>
      </c>
      <c r="B23" s="68" t="s">
        <v>285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281</v>
      </c>
    </row>
    <row r="25" spans="1:36" s="178" customFormat="1" ht="15.75" customHeight="1">
      <c r="A25" s="200">
        <v>9</v>
      </c>
      <c r="B25" s="68" t="s">
        <v>288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290</v>
      </c>
    </row>
    <row r="26" spans="1:44" s="178" customFormat="1" ht="15.75" customHeight="1">
      <c r="A26" s="200">
        <v>10</v>
      </c>
      <c r="B26" s="68" t="s">
        <v>289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293</v>
      </c>
      <c r="AI28" s="190">
        <f>82/88</f>
        <v>0.9318181818181818</v>
      </c>
    </row>
    <row r="29" spans="1:20" ht="15.75" customHeight="1">
      <c r="A29" s="180"/>
      <c r="B29" s="668" t="s">
        <v>292</v>
      </c>
      <c r="C29" s="668"/>
      <c r="D29" s="668"/>
      <c r="E29" s="668"/>
      <c r="F29" s="668"/>
      <c r="G29" s="668"/>
      <c r="H29" s="181"/>
      <c r="I29" s="181"/>
      <c r="J29" s="182"/>
      <c r="K29" s="181"/>
      <c r="L29" s="673" t="s">
        <v>292</v>
      </c>
      <c r="M29" s="673"/>
      <c r="N29" s="673"/>
      <c r="O29" s="673"/>
      <c r="P29" s="673"/>
      <c r="Q29" s="673"/>
      <c r="R29" s="673"/>
      <c r="S29" s="673"/>
      <c r="T29" s="673"/>
    </row>
    <row r="30" spans="1:20" ht="15" customHeight="1">
      <c r="A30" s="180"/>
      <c r="B30" s="658" t="s">
        <v>35</v>
      </c>
      <c r="C30" s="658"/>
      <c r="D30" s="658"/>
      <c r="E30" s="658"/>
      <c r="F30" s="658"/>
      <c r="G30" s="658"/>
      <c r="H30" s="183"/>
      <c r="I30" s="183"/>
      <c r="J30" s="183"/>
      <c r="K30" s="183"/>
      <c r="L30" s="661" t="s">
        <v>248</v>
      </c>
      <c r="M30" s="661"/>
      <c r="N30" s="661"/>
      <c r="O30" s="661"/>
      <c r="P30" s="661"/>
      <c r="Q30" s="661"/>
      <c r="R30" s="661"/>
      <c r="S30" s="661"/>
      <c r="T30" s="661"/>
    </row>
    <row r="31" spans="1:20" s="320" customFormat="1" ht="18.75">
      <c r="A31" s="318"/>
      <c r="B31" s="655"/>
      <c r="C31" s="655"/>
      <c r="D31" s="655"/>
      <c r="E31" s="655"/>
      <c r="F31" s="655"/>
      <c r="G31" s="319"/>
      <c r="H31" s="319"/>
      <c r="I31" s="319"/>
      <c r="J31" s="319"/>
      <c r="K31" s="319"/>
      <c r="L31" s="656"/>
      <c r="M31" s="656"/>
      <c r="N31" s="656"/>
      <c r="O31" s="656"/>
      <c r="P31" s="656"/>
      <c r="Q31" s="656"/>
      <c r="R31" s="656"/>
      <c r="S31" s="656"/>
      <c r="T31" s="656"/>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67" t="s">
        <v>296</v>
      </c>
      <c r="C33" s="767"/>
      <c r="D33" s="767"/>
      <c r="E33" s="767"/>
      <c r="F33" s="767"/>
      <c r="G33" s="321"/>
      <c r="H33" s="321"/>
      <c r="I33" s="321"/>
      <c r="J33" s="321"/>
      <c r="K33" s="321"/>
      <c r="L33" s="321"/>
      <c r="M33" s="321"/>
      <c r="N33" s="321"/>
      <c r="O33" s="767" t="s">
        <v>296</v>
      </c>
      <c r="P33" s="767"/>
      <c r="Q33" s="767"/>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53" t="s">
        <v>249</v>
      </c>
      <c r="C39" s="553"/>
      <c r="D39" s="553"/>
      <c r="E39" s="553"/>
      <c r="F39" s="553"/>
      <c r="G39" s="553"/>
      <c r="H39" s="182"/>
      <c r="I39" s="182"/>
      <c r="J39" s="182"/>
      <c r="K39" s="182"/>
      <c r="L39" s="554" t="s">
        <v>250</v>
      </c>
      <c r="M39" s="554"/>
      <c r="N39" s="554"/>
      <c r="O39" s="554"/>
      <c r="P39" s="554"/>
      <c r="Q39" s="554"/>
      <c r="R39" s="554"/>
      <c r="S39" s="554"/>
      <c r="T39" s="554"/>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O33:Q33"/>
    <mergeCell ref="E9:E10"/>
    <mergeCell ref="B39:G39"/>
    <mergeCell ref="L29:T29"/>
    <mergeCell ref="L30:T30"/>
    <mergeCell ref="L39:T39"/>
    <mergeCell ref="B30:G30"/>
    <mergeCell ref="F9:F10"/>
    <mergeCell ref="O9:P9"/>
    <mergeCell ref="I9:J9"/>
    <mergeCell ref="A14:B14"/>
    <mergeCell ref="B33:F33"/>
    <mergeCell ref="Q9:R9"/>
    <mergeCell ref="G9:H9"/>
    <mergeCell ref="B31:F31"/>
    <mergeCell ref="E6:T6"/>
    <mergeCell ref="C7:C10"/>
    <mergeCell ref="E7:L7"/>
    <mergeCell ref="A13:B13"/>
    <mergeCell ref="D7:D10"/>
    <mergeCell ref="S9:T9"/>
    <mergeCell ref="L31:T31"/>
    <mergeCell ref="A6:B10"/>
    <mergeCell ref="A12:B12"/>
    <mergeCell ref="K9:L9"/>
    <mergeCell ref="E8:F8"/>
    <mergeCell ref="M7:T7"/>
    <mergeCell ref="C6:D6"/>
    <mergeCell ref="G8:L8"/>
    <mergeCell ref="A11:B11"/>
    <mergeCell ref="B29:G29"/>
    <mergeCell ref="A1:D1"/>
    <mergeCell ref="M9:M10"/>
    <mergeCell ref="N9:N10"/>
    <mergeCell ref="A2:D2"/>
    <mergeCell ref="A3:D3"/>
    <mergeCell ref="F5:O5"/>
    <mergeCell ref="M8:N8"/>
    <mergeCell ref="A4:D4"/>
    <mergeCell ref="F1:O4"/>
    <mergeCell ref="O8:T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Dai Loi</cp:lastModifiedBy>
  <cp:lastPrinted>2018-06-04T03:51:10Z</cp:lastPrinted>
  <dcterms:created xsi:type="dcterms:W3CDTF">2004-03-07T02:36:29Z</dcterms:created>
  <dcterms:modified xsi:type="dcterms:W3CDTF">2018-06-08T01:07:03Z</dcterms:modified>
  <cp:category/>
  <cp:version/>
  <cp:contentType/>
  <cp:contentStatus/>
</cp:coreProperties>
</file>